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DGET\Budget2025-26\"/>
    </mc:Choice>
  </mc:AlternateContent>
  <xr:revisionPtr revIDLastSave="0" documentId="13_ncr:1_{4DA68474-0240-41F8-8CFB-77BEC1E3B88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Cover Page" sheetId="11" r:id="rId1"/>
    <sheet name="Budget Summary" sheetId="5" r:id="rId2"/>
    <sheet name="Full Overview" sheetId="1" r:id="rId3"/>
    <sheet name="Health Insurance" sheetId="2" r:id="rId4"/>
    <sheet name="Salaries" sheetId="3" r:id="rId5"/>
    <sheet name="CIP" sheetId="4" r:id="rId6"/>
    <sheet name="Debt Service" sheetId="6" r:id="rId7"/>
    <sheet name="Utility Connections" sheetId="7" r:id="rId8"/>
    <sheet name="Rates and Fees" sheetId="8" r:id="rId9"/>
    <sheet name="Values and Tax " sheetId="9" r:id="rId10"/>
    <sheet name="GF Graphic" sheetId="12" r:id="rId11"/>
    <sheet name="UF Graphic" sheetId="13" r:id="rId12"/>
    <sheet name="Sheet1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169" i="1" s="1"/>
  <c r="F51" i="1"/>
  <c r="F66" i="1"/>
  <c r="F79" i="1"/>
  <c r="F102" i="1"/>
  <c r="F120" i="1"/>
  <c r="F139" i="1"/>
  <c r="F147" i="1"/>
  <c r="F155" i="1"/>
  <c r="F163" i="1"/>
  <c r="F197" i="1"/>
  <c r="F278" i="1" s="1"/>
  <c r="F222" i="1"/>
  <c r="F238" i="1"/>
  <c r="F258" i="1"/>
  <c r="F274" i="1"/>
  <c r="K27" i="2"/>
  <c r="J10" i="4"/>
  <c r="K25" i="3"/>
  <c r="K197" i="1"/>
  <c r="K278" i="1" s="1"/>
  <c r="K274" i="1"/>
  <c r="K258" i="1"/>
  <c r="K238" i="1"/>
  <c r="K222" i="1"/>
  <c r="K155" i="1"/>
  <c r="K147" i="1"/>
  <c r="K139" i="1"/>
  <c r="K120" i="1"/>
  <c r="K20" i="3"/>
  <c r="K102" i="1"/>
  <c r="K79" i="1"/>
  <c r="K66" i="1"/>
  <c r="K51" i="1"/>
  <c r="K30" i="1"/>
  <c r="K169" i="1" s="1"/>
  <c r="K23" i="3"/>
  <c r="F31" i="3"/>
  <c r="C25" i="2"/>
  <c r="N8" i="2"/>
  <c r="F20" i="3"/>
  <c r="G20" i="3" s="1"/>
  <c r="I102" i="1"/>
  <c r="F7" i="3"/>
  <c r="G7" i="3" s="1"/>
  <c r="J7" i="3"/>
  <c r="K7" i="3" s="1"/>
  <c r="F8" i="3"/>
  <c r="G8" i="3" s="1"/>
  <c r="J8" i="3"/>
  <c r="K8" i="3" s="1"/>
  <c r="F9" i="3"/>
  <c r="G9" i="3" s="1"/>
  <c r="J9" i="3"/>
  <c r="K9" i="3" s="1"/>
  <c r="F10" i="3"/>
  <c r="G10" i="3" s="1"/>
  <c r="J10" i="3"/>
  <c r="K10" i="3" s="1"/>
  <c r="F11" i="3"/>
  <c r="G11" i="3" s="1"/>
  <c r="J11" i="3"/>
  <c r="K11" i="3" s="1"/>
  <c r="C34" i="3" s="1"/>
  <c r="F34" i="3" s="1"/>
  <c r="F12" i="3"/>
  <c r="G12" i="3" s="1"/>
  <c r="J12" i="3"/>
  <c r="K12" i="3" s="1"/>
  <c r="F13" i="3"/>
  <c r="G13" i="3" s="1"/>
  <c r="J13" i="3"/>
  <c r="K13" i="3" s="1"/>
  <c r="F14" i="3"/>
  <c r="G14" i="3" s="1"/>
  <c r="J14" i="3"/>
  <c r="K14" i="3" s="1"/>
  <c r="F15" i="3"/>
  <c r="G15" i="3" s="1"/>
  <c r="J15" i="3"/>
  <c r="K15" i="3" s="1"/>
  <c r="F16" i="3"/>
  <c r="G16" i="3" s="1"/>
  <c r="J16" i="3"/>
  <c r="K16" i="3" s="1"/>
  <c r="F17" i="3"/>
  <c r="G17" i="3" s="1"/>
  <c r="J17" i="3"/>
  <c r="K17" i="3" s="1"/>
  <c r="F19" i="3"/>
  <c r="G19" i="3" s="1"/>
  <c r="J19" i="3"/>
  <c r="K19" i="3" s="1"/>
  <c r="J20" i="3"/>
  <c r="F21" i="3"/>
  <c r="G21" i="3" s="1"/>
  <c r="J21" i="3"/>
  <c r="K21" i="3" s="1"/>
  <c r="F22" i="3"/>
  <c r="G22" i="3" s="1"/>
  <c r="J22" i="3"/>
  <c r="K22" i="3"/>
  <c r="F23" i="3"/>
  <c r="G23" i="3" s="1"/>
  <c r="J23" i="3"/>
  <c r="I274" i="1"/>
  <c r="I258" i="1"/>
  <c r="I238" i="1"/>
  <c r="I222" i="1"/>
  <c r="I197" i="1"/>
  <c r="I278" i="1" s="1"/>
  <c r="I155" i="1"/>
  <c r="I147" i="1"/>
  <c r="I139" i="1"/>
  <c r="I120" i="1"/>
  <c r="I79" i="1"/>
  <c r="I66" i="1"/>
  <c r="I51" i="1"/>
  <c r="I30" i="1"/>
  <c r="G147" i="1"/>
  <c r="C18" i="5"/>
  <c r="F170" i="1" l="1"/>
  <c r="I170" i="1"/>
  <c r="F279" i="1"/>
  <c r="F285" i="1" s="1"/>
  <c r="F284" i="1"/>
  <c r="K284" i="1"/>
  <c r="K279" i="1"/>
  <c r="K280" i="1" s="1"/>
  <c r="K170" i="1"/>
  <c r="I279" i="1"/>
  <c r="I280" i="1" s="1"/>
  <c r="I284" i="1"/>
  <c r="I169" i="1"/>
  <c r="H20" i="2"/>
  <c r="F280" i="1" l="1"/>
  <c r="F286" i="1"/>
  <c r="F171" i="1"/>
  <c r="K171" i="1"/>
  <c r="K285" i="1"/>
  <c r="K286" i="1" s="1"/>
  <c r="I285" i="1"/>
  <c r="I286" i="1" s="1"/>
  <c r="I171" i="1"/>
  <c r="N20" i="2" l="1"/>
  <c r="N19" i="2"/>
  <c r="H19" i="2"/>
  <c r="G274" i="1" l="1"/>
  <c r="G238" i="1"/>
  <c r="G222" i="1"/>
  <c r="G197" i="1"/>
  <c r="G278" i="1" s="1"/>
  <c r="G139" i="1"/>
  <c r="G102" i="1"/>
  <c r="G79" i="1"/>
  <c r="G66" i="1"/>
  <c r="G51" i="1"/>
  <c r="G30" i="1"/>
  <c r="G284" i="1" l="1"/>
  <c r="G169" i="1"/>
  <c r="D24" i="3" l="1"/>
  <c r="E24" i="3"/>
  <c r="H24" i="3"/>
  <c r="I24" i="3"/>
  <c r="G258" i="1" l="1"/>
  <c r="G279" i="1" s="1"/>
  <c r="G280" i="1" s="1"/>
  <c r="B11" i="7" l="1"/>
  <c r="F18" i="3"/>
  <c r="M22" i="2" l="1"/>
  <c r="L22" i="2"/>
  <c r="K22" i="2"/>
  <c r="J22" i="2"/>
  <c r="G22" i="2"/>
  <c r="F22" i="2"/>
  <c r="E22" i="2"/>
  <c r="D22" i="2"/>
  <c r="N6" i="2"/>
  <c r="K25" i="2" s="1"/>
  <c r="N10" i="2"/>
  <c r="G34" i="3" l="1"/>
  <c r="G14" i="5" l="1"/>
  <c r="E22" i="5" l="1"/>
  <c r="G33" i="3"/>
  <c r="J18" i="3"/>
  <c r="K18" i="3" s="1"/>
  <c r="C32" i="3"/>
  <c r="F32" i="3" s="1"/>
  <c r="C31" i="3"/>
  <c r="G18" i="3"/>
  <c r="G24" i="3" l="1"/>
  <c r="F24" i="3"/>
  <c r="J24" i="3"/>
  <c r="G32" i="3"/>
  <c r="C29" i="3"/>
  <c r="F29" i="3" s="1"/>
  <c r="C30" i="3"/>
  <c r="F30" i="3" s="1"/>
  <c r="C27" i="3" l="1"/>
  <c r="F27" i="3" s="1"/>
  <c r="G30" i="3"/>
  <c r="G29" i="3"/>
  <c r="G31" i="3"/>
  <c r="C28" i="3"/>
  <c r="F28" i="3" s="1"/>
  <c r="K24" i="3"/>
  <c r="G28" i="3" l="1"/>
  <c r="G27" i="3"/>
  <c r="G10" i="9"/>
  <c r="H10" i="9" s="1"/>
  <c r="G9" i="9"/>
  <c r="H9" i="9" s="1"/>
  <c r="G8" i="9"/>
  <c r="H8" i="9" s="1"/>
  <c r="G7" i="9"/>
  <c r="H7" i="9" s="1"/>
  <c r="G6" i="9"/>
  <c r="H6" i="9" s="1"/>
  <c r="G5" i="9"/>
  <c r="H5" i="9" s="1"/>
  <c r="G4" i="9"/>
  <c r="H4" i="9" s="1"/>
  <c r="G11" i="9" l="1"/>
  <c r="H11" i="9" s="1"/>
  <c r="E22" i="7" l="1"/>
  <c r="B22" i="7"/>
  <c r="E11" i="7"/>
  <c r="H35" i="3" l="1"/>
  <c r="D35" i="3"/>
  <c r="C35" i="3"/>
  <c r="H21" i="2"/>
  <c r="H18" i="2"/>
  <c r="H17" i="2"/>
  <c r="H16" i="2"/>
  <c r="H15" i="2"/>
  <c r="H14" i="2"/>
  <c r="C30" i="2" s="1"/>
  <c r="H13" i="2"/>
  <c r="C29" i="2" s="1"/>
  <c r="H12" i="2"/>
  <c r="C28" i="2" s="1"/>
  <c r="H11" i="2"/>
  <c r="C31" i="2" s="1"/>
  <c r="H10" i="2"/>
  <c r="H9" i="2"/>
  <c r="N21" i="2"/>
  <c r="N18" i="2"/>
  <c r="N17" i="2"/>
  <c r="N16" i="2"/>
  <c r="N15" i="2"/>
  <c r="N14" i="2"/>
  <c r="K30" i="2" s="1"/>
  <c r="N13" i="2"/>
  <c r="K29" i="2" s="1"/>
  <c r="N12" i="2"/>
  <c r="K28" i="2" s="1"/>
  <c r="N11" i="2"/>
  <c r="K31" i="2" s="1"/>
  <c r="N9" i="2"/>
  <c r="K26" i="2" l="1"/>
  <c r="C26" i="2"/>
  <c r="C27" i="2"/>
  <c r="H22" i="2"/>
  <c r="N22" i="2"/>
  <c r="G35" i="3"/>
  <c r="F35" i="3"/>
  <c r="G120" i="1"/>
  <c r="N24" i="2" l="1"/>
  <c r="K33" i="2"/>
  <c r="G170" i="1"/>
  <c r="G285" i="1" s="1"/>
  <c r="G286" i="1" s="1"/>
  <c r="C33" i="2"/>
  <c r="H30" i="1"/>
  <c r="M33" i="2" l="1"/>
  <c r="G1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cindy</author>
  </authors>
  <commentList>
    <comment ref="C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cindy: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<sst xmlns="http://schemas.openxmlformats.org/spreadsheetml/2006/main" count="998" uniqueCount="569">
  <si>
    <t>REVENUE - GENERAL FUND</t>
  </si>
  <si>
    <t>Ad Valorem Taxes-Penalty &amp; interest</t>
  </si>
  <si>
    <t>Ad Valorem Taxes-Current</t>
  </si>
  <si>
    <t>Trash disposal</t>
  </si>
  <si>
    <t>Licenses &amp; Permits</t>
  </si>
  <si>
    <t>Fines</t>
  </si>
  <si>
    <t>Franchise Tax</t>
  </si>
  <si>
    <t>Dog Pound Fees</t>
  </si>
  <si>
    <t>Interest Earned</t>
  </si>
  <si>
    <t>Sales Tax</t>
  </si>
  <si>
    <t>Cemetery Lots</t>
  </si>
  <si>
    <t>Water Park Gate</t>
  </si>
  <si>
    <t>Water Park Concessions</t>
  </si>
  <si>
    <t>Miscellaneous Revenue</t>
  </si>
  <si>
    <t>Airport Fees</t>
  </si>
  <si>
    <t>State Grants</t>
  </si>
  <si>
    <t>Federal Grants</t>
  </si>
  <si>
    <t>TOTAL GENERAL FUND REVENUE</t>
  </si>
  <si>
    <t>Adopted</t>
  </si>
  <si>
    <t>GENERAL GOVERNMENT</t>
  </si>
  <si>
    <t>501-101</t>
  </si>
  <si>
    <t>Salaries</t>
  </si>
  <si>
    <t>501-221</t>
  </si>
  <si>
    <t>Meetings-Dues-Schools</t>
  </si>
  <si>
    <t>501-222</t>
  </si>
  <si>
    <t>Publishing</t>
  </si>
  <si>
    <t>501-233</t>
  </si>
  <si>
    <t>Election Expense</t>
  </si>
  <si>
    <t>501-234</t>
  </si>
  <si>
    <t>Assessing &amp; Collecting</t>
  </si>
  <si>
    <t>501-311</t>
  </si>
  <si>
    <t>Building Maint  - Clinic Assistance</t>
  </si>
  <si>
    <t>501-312</t>
  </si>
  <si>
    <t>Insurance &amp; Bonds</t>
  </si>
  <si>
    <t>501-512</t>
  </si>
  <si>
    <t>Bad Debts</t>
  </si>
  <si>
    <t>501-599</t>
  </si>
  <si>
    <t>Miscellaneous</t>
  </si>
  <si>
    <t>501-901</t>
  </si>
  <si>
    <t>Capital Outlay</t>
  </si>
  <si>
    <t>TOTAL GENERAL GOVERNMENT</t>
  </si>
  <si>
    <t>STREET DEPARTMENT</t>
  </si>
  <si>
    <t>502-101</t>
  </si>
  <si>
    <t>502-102</t>
  </si>
  <si>
    <t>Direct Overtime</t>
  </si>
  <si>
    <t>502-103</t>
  </si>
  <si>
    <t>Indirect Overtime</t>
  </si>
  <si>
    <t>502-111</t>
  </si>
  <si>
    <t>Social Security</t>
  </si>
  <si>
    <t>502-112</t>
  </si>
  <si>
    <t xml:space="preserve">Retirement </t>
  </si>
  <si>
    <t>502-121</t>
  </si>
  <si>
    <t>Health Insurance</t>
  </si>
  <si>
    <t>502-201</t>
  </si>
  <si>
    <t>Utilities/Telephone</t>
  </si>
  <si>
    <t>502-212</t>
  </si>
  <si>
    <t>Supplies</t>
  </si>
  <si>
    <t>502-301</t>
  </si>
  <si>
    <t>Auto Expense</t>
  </si>
  <si>
    <t>502-331</t>
  </si>
  <si>
    <t>Repair/Maintenance</t>
  </si>
  <si>
    <t>502-901</t>
  </si>
  <si>
    <t xml:space="preserve">Capital Outlay </t>
  </si>
  <si>
    <t>TOTAL STREET DEPARTMENT</t>
  </si>
  <si>
    <t>FIRE DEPARTMENT</t>
  </si>
  <si>
    <t>503-112</t>
  </si>
  <si>
    <t>Retirement</t>
  </si>
  <si>
    <t>503-201</t>
  </si>
  <si>
    <t>Util &amp; Telep</t>
  </si>
  <si>
    <t>503-212</t>
  </si>
  <si>
    <t>503-221</t>
  </si>
  <si>
    <t>503-301</t>
  </si>
  <si>
    <t>503-311</t>
  </si>
  <si>
    <t>Building Maintenance</t>
  </si>
  <si>
    <t>503-332</t>
  </si>
  <si>
    <t>503-599</t>
  </si>
  <si>
    <t>503-901</t>
  </si>
  <si>
    <t>TOTAL FIRE DEPARTMENT</t>
  </si>
  <si>
    <t>POLICE DEPARMENT</t>
  </si>
  <si>
    <t>504-101</t>
  </si>
  <si>
    <t>504-102</t>
  </si>
  <si>
    <t>504-103</t>
  </si>
  <si>
    <t>504-111</t>
  </si>
  <si>
    <t>504-112</t>
  </si>
  <si>
    <t xml:space="preserve">Retirement  </t>
  </si>
  <si>
    <t>504-121</t>
  </si>
  <si>
    <t>504-141</t>
  </si>
  <si>
    <t>Uniform Allowance</t>
  </si>
  <si>
    <t>504-201</t>
  </si>
  <si>
    <t>504-211</t>
  </si>
  <si>
    <t>Office Supp &amp; Exp</t>
  </si>
  <si>
    <t>504-212</t>
  </si>
  <si>
    <t>504-221</t>
  </si>
  <si>
    <t>504-235</t>
  </si>
  <si>
    <t>Corporation Court</t>
  </si>
  <si>
    <t>504-251</t>
  </si>
  <si>
    <t>Animal Control</t>
  </si>
  <si>
    <t>504-301</t>
  </si>
  <si>
    <t>504-311</t>
  </si>
  <si>
    <t>504-599</t>
  </si>
  <si>
    <t>504-901</t>
  </si>
  <si>
    <t xml:space="preserve">Supplies-Police        </t>
  </si>
  <si>
    <t>505-101</t>
  </si>
  <si>
    <t>505-102</t>
  </si>
  <si>
    <t>505-103</t>
  </si>
  <si>
    <t>505-111</t>
  </si>
  <si>
    <t>505-112</t>
  </si>
  <si>
    <t>505-121</t>
  </si>
  <si>
    <t>505-201</t>
  </si>
  <si>
    <t xml:space="preserve">Utilities       </t>
  </si>
  <si>
    <t>505-213</t>
  </si>
  <si>
    <t xml:space="preserve">Concessions </t>
  </si>
  <si>
    <t>505-301</t>
  </si>
  <si>
    <t>505-331</t>
  </si>
  <si>
    <t>Parks Repair/Maintenance</t>
  </si>
  <si>
    <t>505-332</t>
  </si>
  <si>
    <t>Water Park Repair/Maintenance</t>
  </si>
  <si>
    <t>505-599</t>
  </si>
  <si>
    <t>505-901</t>
  </si>
  <si>
    <t>TOTAL PARKS DEPARTMENT</t>
  </si>
  <si>
    <t>PARKS &amp; CEMETARY DEPARTMENT</t>
  </si>
  <si>
    <t>SANITATION DEPARMENT</t>
  </si>
  <si>
    <t>506-101</t>
  </si>
  <si>
    <t>506-102</t>
  </si>
  <si>
    <t xml:space="preserve">Direct Overtime </t>
  </si>
  <si>
    <t>506-103</t>
  </si>
  <si>
    <t>506-111</t>
  </si>
  <si>
    <t>506-112</t>
  </si>
  <si>
    <t>506-121</t>
  </si>
  <si>
    <t>506-212</t>
  </si>
  <si>
    <t xml:space="preserve">Supplies      </t>
  </si>
  <si>
    <t>506-221</t>
  </si>
  <si>
    <t>506-301</t>
  </si>
  <si>
    <t>506-312</t>
  </si>
  <si>
    <t>Dump Ground Maintenance</t>
  </si>
  <si>
    <t>506-330</t>
  </si>
  <si>
    <t>Disposal Fees</t>
  </si>
  <si>
    <t>506-331</t>
  </si>
  <si>
    <t>506-332</t>
  </si>
  <si>
    <t>Recycling Expense</t>
  </si>
  <si>
    <t>506-599</t>
  </si>
  <si>
    <t>506-901</t>
  </si>
  <si>
    <t>Auto expense</t>
  </si>
  <si>
    <t>TOTAL SANITATION DEPARTMENT</t>
  </si>
  <si>
    <t>COMMUNITY SERVICE</t>
  </si>
  <si>
    <t>509-240</t>
  </si>
  <si>
    <t>Senior Citizen Center</t>
  </si>
  <si>
    <t>509-241</t>
  </si>
  <si>
    <t>Emergency Management</t>
  </si>
  <si>
    <t>TOTAL COMMUNITY SERVICE</t>
  </si>
  <si>
    <t>AIRPORT</t>
  </si>
  <si>
    <t>510-322</t>
  </si>
  <si>
    <t>Repair /Maintenance</t>
  </si>
  <si>
    <t>510-901</t>
  </si>
  <si>
    <t>TOTAL AIRPORT</t>
  </si>
  <si>
    <t>DEBT SERVICE</t>
  </si>
  <si>
    <t>511-521</t>
  </si>
  <si>
    <t>Interest</t>
  </si>
  <si>
    <t>511-599</t>
  </si>
  <si>
    <t>Principal</t>
  </si>
  <si>
    <t>TOTAL DEBT SERVICE</t>
  </si>
  <si>
    <t>TOTAL GENERAL FUND REVENUES</t>
  </si>
  <si>
    <t>NET INCOME (LOSS)</t>
  </si>
  <si>
    <t>TOTAL GENERAL FUND EXPENSES</t>
  </si>
  <si>
    <t>CITY OF SUNRAY</t>
  </si>
  <si>
    <t>UTILITY FUND - REVENUE</t>
  </si>
  <si>
    <t>Water Sales Metered</t>
  </si>
  <si>
    <t>Bulk Water</t>
  </si>
  <si>
    <t>Water Taps</t>
  </si>
  <si>
    <t>Water Miscellaneous</t>
  </si>
  <si>
    <t>Gas Sales Spot Market</t>
  </si>
  <si>
    <t>Gas Sales Taxable</t>
  </si>
  <si>
    <t>Gas Sales Non Taxable</t>
  </si>
  <si>
    <t xml:space="preserve">Gas Taps      </t>
  </si>
  <si>
    <t xml:space="preserve">Oil Sales </t>
  </si>
  <si>
    <t>Condensate Sales</t>
  </si>
  <si>
    <t>Sewer Service</t>
  </si>
  <si>
    <t>Sewer Taps</t>
  </si>
  <si>
    <t>Transfer from Gen Fund</t>
  </si>
  <si>
    <t>Bad  Debts Recovered</t>
  </si>
  <si>
    <t>Penalties</t>
  </si>
  <si>
    <t>Return Checks Charges</t>
  </si>
  <si>
    <t>Reconnect Charges</t>
  </si>
  <si>
    <t>TOTAL UTILITY FUND REVENUE</t>
  </si>
  <si>
    <t>ADMINISTRATION</t>
  </si>
  <si>
    <t>512-101</t>
  </si>
  <si>
    <t>512-102</t>
  </si>
  <si>
    <t>512-103</t>
  </si>
  <si>
    <t>512-111</t>
  </si>
  <si>
    <t>512-112</t>
  </si>
  <si>
    <t xml:space="preserve">Retirement   </t>
  </si>
  <si>
    <t>512-120</t>
  </si>
  <si>
    <t>Unemployment</t>
  </si>
  <si>
    <t>512-121</t>
  </si>
  <si>
    <t>512-201</t>
  </si>
  <si>
    <t>Utilities &amp; telephone</t>
  </si>
  <si>
    <t>512-211</t>
  </si>
  <si>
    <t>Office supplies</t>
  </si>
  <si>
    <t>512-221</t>
  </si>
  <si>
    <t>Meetings-dues-schools</t>
  </si>
  <si>
    <t>512-231</t>
  </si>
  <si>
    <t>512-232</t>
  </si>
  <si>
    <t>Computer service</t>
  </si>
  <si>
    <t>512-237</t>
  </si>
  <si>
    <t>Engineering/consultant</t>
  </si>
  <si>
    <t>512-301</t>
  </si>
  <si>
    <t>512-311</t>
  </si>
  <si>
    <t>512-312</t>
  </si>
  <si>
    <t>512-331</t>
  </si>
  <si>
    <t>Shop expense</t>
  </si>
  <si>
    <t>512-512</t>
  </si>
  <si>
    <t>512-599</t>
  </si>
  <si>
    <t>512-901</t>
  </si>
  <si>
    <t>TOTAL ADMINISTRATION</t>
  </si>
  <si>
    <t>WATER DEPARTMENT</t>
  </si>
  <si>
    <t>513-101</t>
  </si>
  <si>
    <t>513-102</t>
  </si>
  <si>
    <t>513-103</t>
  </si>
  <si>
    <t>513-111</t>
  </si>
  <si>
    <t>513-112</t>
  </si>
  <si>
    <t>513-121</t>
  </si>
  <si>
    <t>513-201</t>
  </si>
  <si>
    <t>513-221</t>
  </si>
  <si>
    <t>513-301</t>
  </si>
  <si>
    <t>513-322</t>
  </si>
  <si>
    <t>Repair &amp; Maintenance</t>
  </si>
  <si>
    <t>513-599</t>
  </si>
  <si>
    <t>513-901</t>
  </si>
  <si>
    <t>TOTAL WATER DEPARTMENT</t>
  </si>
  <si>
    <t>GAS DEPARTMENT</t>
  </si>
  <si>
    <t>514-101</t>
  </si>
  <si>
    <t>514-102</t>
  </si>
  <si>
    <t>514-103</t>
  </si>
  <si>
    <t>514-111</t>
  </si>
  <si>
    <t>514-112</t>
  </si>
  <si>
    <t>514-121</t>
  </si>
  <si>
    <t>514-201</t>
  </si>
  <si>
    <t>514-221</t>
  </si>
  <si>
    <t>514-301</t>
  </si>
  <si>
    <t>514-302</t>
  </si>
  <si>
    <t>Natural Gas Purchases</t>
  </si>
  <si>
    <t>514-322</t>
  </si>
  <si>
    <t>Production Repair &amp; Maintenance</t>
  </si>
  <si>
    <t>514-323</t>
  </si>
  <si>
    <t>Distribution Repair &amp; Maintenance</t>
  </si>
  <si>
    <t>514-501</t>
  </si>
  <si>
    <t>Gas Tax</t>
  </si>
  <si>
    <t>514-513</t>
  </si>
  <si>
    <t>Royalties</t>
  </si>
  <si>
    <t>514-599</t>
  </si>
  <si>
    <t>514-901</t>
  </si>
  <si>
    <t>TOTAL GAS DEPARTMENT</t>
  </si>
  <si>
    <t>SEWER DEPARTMENT</t>
  </si>
  <si>
    <t>515-101</t>
  </si>
  <si>
    <t>515-102</t>
  </si>
  <si>
    <t>515-103</t>
  </si>
  <si>
    <t>515-111</t>
  </si>
  <si>
    <t>515-112</t>
  </si>
  <si>
    <t>515-121</t>
  </si>
  <si>
    <t>515-201</t>
  </si>
  <si>
    <t>515-221</t>
  </si>
  <si>
    <t>515-301</t>
  </si>
  <si>
    <t>515-322</t>
  </si>
  <si>
    <t>515-599</t>
  </si>
  <si>
    <t>515-901</t>
  </si>
  <si>
    <t>TOTAL SEWER DEPARTMENT</t>
  </si>
  <si>
    <t>TOTAL UTILITY FUND REVENUES</t>
  </si>
  <si>
    <t>TOTAL UTILITY FUND EXPENSES</t>
  </si>
  <si>
    <t>TOTAL GENERAL &amp; UTILITY FUND REVENUES</t>
  </si>
  <si>
    <t>TOTAL GENERAL &amp; UTILITY FUND EXPENSES</t>
  </si>
  <si>
    <t>Raise</t>
  </si>
  <si>
    <t>TML-IEBP</t>
  </si>
  <si>
    <t>Employee</t>
  </si>
  <si>
    <t>Dept.</t>
  </si>
  <si>
    <t>Current Rate</t>
  </si>
  <si>
    <t>Dependent</t>
  </si>
  <si>
    <t>HRA</t>
  </si>
  <si>
    <t>New Rate</t>
  </si>
  <si>
    <t>Sub-Total</t>
  </si>
  <si>
    <t>Lee, Kathy</t>
  </si>
  <si>
    <t>Morton, Cindy</t>
  </si>
  <si>
    <t>Admin</t>
  </si>
  <si>
    <t>Police</t>
  </si>
  <si>
    <t>Perry, K.J.</t>
  </si>
  <si>
    <t>Gas</t>
  </si>
  <si>
    <t>Water</t>
  </si>
  <si>
    <t>Sewer</t>
  </si>
  <si>
    <t>Parks</t>
  </si>
  <si>
    <t>Sanitation</t>
  </si>
  <si>
    <t xml:space="preserve">Sub-Total </t>
  </si>
  <si>
    <t>Annual</t>
  </si>
  <si>
    <t>Total*</t>
  </si>
  <si>
    <t>City of Sunray</t>
  </si>
  <si>
    <t>Hourly</t>
  </si>
  <si>
    <t>Marquez, Britt</t>
  </si>
  <si>
    <t>Long. Rate</t>
  </si>
  <si>
    <t>Long. Total</t>
  </si>
  <si>
    <t>Totals</t>
  </si>
  <si>
    <t>Seasonal</t>
  </si>
  <si>
    <t>Salary</t>
  </si>
  <si>
    <t>Overtime</t>
  </si>
  <si>
    <t>FICA 7.65%</t>
  </si>
  <si>
    <t>Transfer from Utility Revenues</t>
  </si>
  <si>
    <t>Transfer to General Fund</t>
  </si>
  <si>
    <t>501-111</t>
  </si>
  <si>
    <t>501-112</t>
  </si>
  <si>
    <t>501-121</t>
  </si>
  <si>
    <t>Capital Improvement Program</t>
  </si>
  <si>
    <t>Item Description</t>
  </si>
  <si>
    <t>Unit Price</t>
  </si>
  <si>
    <t>Total</t>
  </si>
  <si>
    <t>Qty</t>
  </si>
  <si>
    <t>Budget Summary</t>
  </si>
  <si>
    <t>General Fund</t>
  </si>
  <si>
    <t>Revenue</t>
  </si>
  <si>
    <t>Expenses</t>
  </si>
  <si>
    <t>General Govt.</t>
  </si>
  <si>
    <t>Street</t>
  </si>
  <si>
    <t>Fire</t>
  </si>
  <si>
    <t>Park &amp; Cemetary</t>
  </si>
  <si>
    <t>Community Service</t>
  </si>
  <si>
    <t>Airport</t>
  </si>
  <si>
    <t>Net Effect</t>
  </si>
  <si>
    <t>Utility Fund</t>
  </si>
  <si>
    <t>Utility Admin.</t>
  </si>
  <si>
    <t>Long Term Debt</t>
  </si>
  <si>
    <t>Description</t>
  </si>
  <si>
    <t>Street Sweeper</t>
  </si>
  <si>
    <t>Water Well #8</t>
  </si>
  <si>
    <t>Fund</t>
  </si>
  <si>
    <t>General</t>
  </si>
  <si>
    <t>Utility</t>
  </si>
  <si>
    <t>Terms</t>
  </si>
  <si>
    <t>Payoff 07/2024</t>
  </si>
  <si>
    <t>Hydrostop</t>
  </si>
  <si>
    <t>Payoff 12/2016</t>
  </si>
  <si>
    <t>Original Loan</t>
  </si>
  <si>
    <t>Waterdock</t>
  </si>
  <si>
    <t>Payoff 11/2016</t>
  </si>
  <si>
    <t>Payoff 12/2018</t>
  </si>
  <si>
    <t>WW Plant</t>
  </si>
  <si>
    <t>Payoff 09/2027</t>
  </si>
  <si>
    <t>Les Taylor Well #9</t>
  </si>
  <si>
    <t>Payoff 09/2024</t>
  </si>
  <si>
    <t>Rate</t>
  </si>
  <si>
    <t>Utility Connections</t>
  </si>
  <si>
    <t>WATER</t>
  </si>
  <si>
    <t>Residential</t>
  </si>
  <si>
    <t>Commercial</t>
  </si>
  <si>
    <t>Flat Rate</t>
  </si>
  <si>
    <t>TOTAL</t>
  </si>
  <si>
    <t>SEWER</t>
  </si>
  <si>
    <t>Commercial - Light</t>
  </si>
  <si>
    <t>Commercial - Heavy</t>
  </si>
  <si>
    <t>GAS</t>
  </si>
  <si>
    <t>Commercial - Taxable</t>
  </si>
  <si>
    <t>Commercial - Non-taxable</t>
  </si>
  <si>
    <t>Flat Rate (Residential)</t>
  </si>
  <si>
    <t>Irrigation</t>
  </si>
  <si>
    <t>Outside City</t>
  </si>
  <si>
    <t>SANITATION</t>
  </si>
  <si>
    <t>Industrial</t>
  </si>
  <si>
    <t>Rural</t>
  </si>
  <si>
    <t>Both</t>
  </si>
  <si>
    <t>Unrestricted Operating Fund Balance</t>
  </si>
  <si>
    <t xml:space="preserve">City of Sunray </t>
  </si>
  <si>
    <t>Property Tax</t>
  </si>
  <si>
    <t>Wastewater</t>
  </si>
  <si>
    <t>Net Change</t>
  </si>
  <si>
    <t>Base Rate</t>
  </si>
  <si>
    <t>NG Residential/Commercial</t>
  </si>
  <si>
    <t>PPU/mmbtu</t>
  </si>
  <si>
    <t>NG/Irrigation</t>
  </si>
  <si>
    <t>Commercial-Light</t>
  </si>
  <si>
    <t>Commercial-Heavy</t>
  </si>
  <si>
    <t>Utility Transfer Account</t>
  </si>
  <si>
    <t>Utility Deposit</t>
  </si>
  <si>
    <t>Reconnect Admin Fee</t>
  </si>
  <si>
    <t>Service Taps</t>
  </si>
  <si>
    <t>New</t>
  </si>
  <si>
    <t>Replacement</t>
  </si>
  <si>
    <t>Water 5/8" &amp; 3/4"</t>
  </si>
  <si>
    <t>Water 1"</t>
  </si>
  <si>
    <t>Sewer*</t>
  </si>
  <si>
    <t>Street Cut</t>
  </si>
  <si>
    <t>Buiding Permit**</t>
  </si>
  <si>
    <t>N/C</t>
  </si>
  <si>
    <t>504-238</t>
  </si>
  <si>
    <t>Police Dispatch</t>
  </si>
  <si>
    <t>Summary of Certified Values and Adopted Tax Rates</t>
  </si>
  <si>
    <t>Year</t>
  </si>
  <si>
    <t>Certified Value</t>
  </si>
  <si>
    <t>100% Collection</t>
  </si>
  <si>
    <t>98% Collection</t>
  </si>
  <si>
    <t>Description of Rate</t>
  </si>
  <si>
    <t>Proposed Tax Rate</t>
  </si>
  <si>
    <t>Tax Recap</t>
  </si>
  <si>
    <t>Levy Vs. Last Year</t>
  </si>
  <si>
    <t>FY 2017 CIP</t>
  </si>
  <si>
    <t>Minimum Permit</t>
  </si>
  <si>
    <t>New Construction</t>
  </si>
  <si>
    <t>Variance Fee</t>
  </si>
  <si>
    <t>Type B EDC Sales Tax</t>
  </si>
  <si>
    <t>Type A EDC Sales Tax</t>
  </si>
  <si>
    <t>Street Maintenance Sales Tax</t>
  </si>
  <si>
    <t>501-600</t>
  </si>
  <si>
    <t>501-601</t>
  </si>
  <si>
    <t>501-602</t>
  </si>
  <si>
    <t>Transfer to Type B EDC</t>
  </si>
  <si>
    <t>Transfer to Type A EDC</t>
  </si>
  <si>
    <t>Transfer to Street Maintenance</t>
  </si>
  <si>
    <t>Life/ADD</t>
  </si>
  <si>
    <t>509-239</t>
  </si>
  <si>
    <t>Lot Clearing Expense</t>
  </si>
  <si>
    <t>Annual Payment</t>
  </si>
  <si>
    <t>Payoff 10/2021</t>
  </si>
  <si>
    <t>2018-19</t>
  </si>
  <si>
    <t>Outside City Gas</t>
  </si>
  <si>
    <t>Outside City Limits</t>
  </si>
  <si>
    <t>Outside City Gas/Non-taxable</t>
  </si>
  <si>
    <t xml:space="preserve">Salaries - FULL TIME POSITION      </t>
  </si>
  <si>
    <t>Salaries - SUMMER HELP</t>
  </si>
  <si>
    <t>Water Park Swim Lessons</t>
  </si>
  <si>
    <t xml:space="preserve">Salaries   </t>
  </si>
  <si>
    <t xml:space="preserve">Salaries </t>
  </si>
  <si>
    <t>0.3164/$100</t>
  </si>
  <si>
    <t xml:space="preserve">BUDGET OVERVIEW </t>
  </si>
  <si>
    <t>512-126</t>
  </si>
  <si>
    <t>Employee Bonds</t>
  </si>
  <si>
    <t xml:space="preserve">            USE OF RESERVES</t>
  </si>
  <si>
    <t>Contract Revenue</t>
  </si>
  <si>
    <t>2019-20</t>
  </si>
  <si>
    <t>KJ Perry</t>
  </si>
  <si>
    <t>Farni, Colt</t>
  </si>
  <si>
    <t>Strickland, Gilford</t>
  </si>
  <si>
    <t>SALARIES</t>
  </si>
  <si>
    <t>2020-21</t>
  </si>
  <si>
    <t>Community Room Fees/Park Pavilon</t>
  </si>
  <si>
    <t xml:space="preserve">Parks             </t>
  </si>
  <si>
    <t>SUBTOTAL</t>
  </si>
  <si>
    <t>Outside City - Residential</t>
  </si>
  <si>
    <t>Outside City - Commercial</t>
  </si>
  <si>
    <t>Base Rate (ICL)</t>
  </si>
  <si>
    <t>Base Rate (OCL)</t>
  </si>
  <si>
    <t>PPU/1000 Gal (ICL)</t>
  </si>
  <si>
    <t>PPU/1000 Gal (OCL)</t>
  </si>
  <si>
    <t>PPU/mmbtu (ICL)</t>
  </si>
  <si>
    <t>PPU/mmbut (OCL)</t>
  </si>
  <si>
    <t>cost +</t>
  </si>
  <si>
    <t>Bill Reprint Fee</t>
  </si>
  <si>
    <t>Replacement Tag</t>
  </si>
  <si>
    <t>$0.20/SqFt</t>
  </si>
  <si>
    <t>$0.2971/$100</t>
  </si>
  <si>
    <t>0.20/SqFt</t>
  </si>
  <si>
    <t>0.310718/$100</t>
  </si>
  <si>
    <t>Effective Tax Rate/NNR</t>
  </si>
  <si>
    <t>501-231</t>
  </si>
  <si>
    <t>Audit</t>
  </si>
  <si>
    <t xml:space="preserve">          </t>
  </si>
  <si>
    <t>Moore, Dennis</t>
  </si>
  <si>
    <t>2021-22</t>
  </si>
  <si>
    <t xml:space="preserve">               License</t>
  </si>
  <si>
    <t>Social Security &amp; Medicare</t>
  </si>
  <si>
    <t xml:space="preserve">TOTAL BUDGET BALANCE =      </t>
  </si>
  <si>
    <t>Rollins, Annette</t>
  </si>
  <si>
    <t>Morales, Javier</t>
  </si>
  <si>
    <t>Shirley, Judge</t>
  </si>
  <si>
    <t>2022-23</t>
  </si>
  <si>
    <t>0.220104/$100</t>
  </si>
  <si>
    <t>COST + $2.00</t>
  </si>
  <si>
    <t>COST + $2.50</t>
  </si>
  <si>
    <t>COST + $0.90</t>
  </si>
  <si>
    <t>N/A</t>
  </si>
  <si>
    <t>M&amp;O Tax</t>
  </si>
  <si>
    <t>M&amp;O Value</t>
  </si>
  <si>
    <t>S&amp;I Tax</t>
  </si>
  <si>
    <t>S&amp;I Value</t>
  </si>
  <si>
    <t>Total Tax Levy</t>
  </si>
  <si>
    <t>Voter Approval Rate</t>
  </si>
  <si>
    <t>Tax Rate</t>
  </si>
  <si>
    <t>$0.312840/$100</t>
  </si>
  <si>
    <t>Waste Fees</t>
  </si>
  <si>
    <t xml:space="preserve">               Shingles</t>
  </si>
  <si>
    <t xml:space="preserve">               Tires</t>
  </si>
  <si>
    <t>M&amp;O Rate</t>
  </si>
  <si>
    <t>S&amp;I Rate</t>
  </si>
  <si>
    <t>Sanchez, Juan</t>
  </si>
  <si>
    <t>Passenger:   $15.00; Truck:  $25.00; Tractor: $35.00</t>
  </si>
  <si>
    <t>FY 2023</t>
  </si>
  <si>
    <t>ACTUAL</t>
  </si>
  <si>
    <t>BALANCE</t>
  </si>
  <si>
    <t>.</t>
  </si>
  <si>
    <t>Ad Valorem Taxes-Prior Year(s)</t>
  </si>
  <si>
    <t>Ad Valorem Taxes - Interest &amp; Sinking</t>
  </si>
  <si>
    <t>Botello, Lucio</t>
  </si>
  <si>
    <t>2023-24</t>
  </si>
  <si>
    <t>Zapata, Viviana</t>
  </si>
  <si>
    <t xml:space="preserve">Total Value    </t>
  </si>
  <si>
    <t>Debt for purpose of Tax Rate Calculation I&amp;S     $79,000.00</t>
  </si>
  <si>
    <t>TOTAL CIP</t>
  </si>
  <si>
    <t>COST + S2.50</t>
  </si>
  <si>
    <t>504-902</t>
  </si>
  <si>
    <t>Capital Outlay/Police Building</t>
  </si>
  <si>
    <t>Andy Diehlmann</t>
  </si>
  <si>
    <t>Morales, Javier Sr</t>
  </si>
  <si>
    <t>2024-25</t>
  </si>
  <si>
    <t>PAID OFF 7/2024</t>
  </si>
  <si>
    <t>PROPOSED</t>
  </si>
  <si>
    <t>PAID OFF 9/12/24</t>
  </si>
  <si>
    <t>Total 2024-25 Payments</t>
  </si>
  <si>
    <t xml:space="preserve">                2024 GMC SIERRA</t>
  </si>
  <si>
    <t>Payoff 2/2027</t>
  </si>
  <si>
    <t>More than last year</t>
  </si>
  <si>
    <t>Parks/Seasonal</t>
  </si>
  <si>
    <t xml:space="preserve">Legal </t>
  </si>
  <si>
    <t>-</t>
  </si>
  <si>
    <t>COST + 0.90</t>
  </si>
  <si>
    <t>175.00/TON</t>
  </si>
  <si>
    <t>Passenger: $15.00</t>
  </si>
  <si>
    <t>0.291528/$100</t>
  </si>
  <si>
    <t xml:space="preserve">The City of Sunray adopted a tax rate that will raise more taxes for </t>
  </si>
  <si>
    <t>maintenance and operations than last year's tax rate.  The tax rate will effectively</t>
  </si>
  <si>
    <t>2025-26  25% Rate Increase</t>
  </si>
  <si>
    <t>Smith, Hartlyn</t>
  </si>
  <si>
    <t>Sumrow, Jeff</t>
  </si>
  <si>
    <t>2025-26</t>
  </si>
  <si>
    <t>Proposed Rate 2025-26</t>
  </si>
  <si>
    <r>
      <t>TMRS 13.98%</t>
    </r>
    <r>
      <rPr>
        <b/>
        <sz val="11"/>
        <color rgb="FFFF0000"/>
        <rFont val="Calibri"/>
        <family val="2"/>
        <scheme val="minor"/>
      </rPr>
      <t>*</t>
    </r>
  </si>
  <si>
    <t>*TMRS RATE INCREASED FROM 13.49% LAST YEAR</t>
  </si>
  <si>
    <t>Last Year's Rates &amp; Values</t>
  </si>
  <si>
    <t>Less than last year</t>
  </si>
  <si>
    <t>2024-25 Rates/Totals</t>
  </si>
  <si>
    <t>**</t>
  </si>
  <si>
    <t>Truck:       25.00</t>
  </si>
  <si>
    <t>Tractor:  35.00</t>
  </si>
  <si>
    <t>0.227963/$100</t>
  </si>
  <si>
    <t>0.226406/$100</t>
  </si>
  <si>
    <t>Cost + $2.50</t>
  </si>
  <si>
    <t xml:space="preserve">           Daily Pound Fee</t>
  </si>
  <si>
    <t xml:space="preserve">           Surrender Fee</t>
  </si>
  <si>
    <t xml:space="preserve">           Pickup Fee</t>
  </si>
  <si>
    <t>Rates and Fees 2025-26</t>
  </si>
  <si>
    <t>PAID WITH COVID FUNDS</t>
  </si>
  <si>
    <t>01-506-901</t>
  </si>
  <si>
    <t>SANITATION C/O</t>
  </si>
  <si>
    <t>PALLET OF DUMPSTERS</t>
  </si>
  <si>
    <t>DUMPSTERS</t>
  </si>
  <si>
    <t>#9 PUMP</t>
  </si>
  <si>
    <t>POLICE BUILDING PMT</t>
  </si>
  <si>
    <t>PAID BY TAX I&amp;S</t>
  </si>
  <si>
    <t>INCREASE</t>
  </si>
  <si>
    <t xml:space="preserve"> INCREASE</t>
  </si>
  <si>
    <t xml:space="preserve">be raised by 5.66% and will raise taxes for maintenance and operations on a </t>
  </si>
  <si>
    <t>$100,000 home by approximately $12.14</t>
  </si>
  <si>
    <t>Bain, Justin</t>
  </si>
  <si>
    <t>05-513-901</t>
  </si>
  <si>
    <t>WATER C/O</t>
  </si>
  <si>
    <t>Loan Balance as of 9/9/25  $224,373.12</t>
  </si>
  <si>
    <t xml:space="preserve">Salaries  </t>
  </si>
  <si>
    <t>FY 2024-25</t>
  </si>
  <si>
    <t>AS OF 9/10/25</t>
  </si>
  <si>
    <t>$9.00 INCREASE</t>
  </si>
  <si>
    <t>$4.50 INCREASE</t>
  </si>
  <si>
    <t>Fiscal Year 2025-26 Debt secured by property taxes is $79,000.00</t>
  </si>
  <si>
    <t>FY 2025-26 Budget</t>
  </si>
  <si>
    <t xml:space="preserve"> Proposed Tax Rate:                $0.302340/$100</t>
  </si>
  <si>
    <t xml:space="preserve"> Effective (NNR) Tax Rate:      $0.288309/$100</t>
  </si>
  <si>
    <t xml:space="preserve"> Voter-Approval Rate:             $0.302340/$100</t>
  </si>
  <si>
    <t>ADOPTED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</si>
</sst>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&quot;$&quot;* #,##0_);_(&quot;$&quot;* \(#,##0\);_(&quot;$&quot;* &quot;-&quot;??_);_(@_)"/>
    <numFmt numFmtId="167" formatCode="_(&quot;$&quot;* #,##0.0000_);_(&quot;$&quot;* \(#,##0.0000\);_(&quot;$&quot;* &quot;-&quot;??_);_(@_)"/>
    <numFmt numFmtId="168" formatCode="_(&quot;$&quot;* #,##0.00000_);_(&quot;$&quot;* \(#,##0.00000\);_(&quot;$&quot;* &quot;-&quot;??_);_(@_)"/>
    <numFmt numFmtId="169" formatCode="_(&quot;$&quot;* #,##0.000000_);_(&quot;$&quot;* \(#,##0.000000\);_(&quot;$&quot;* &quot;-&quot;??_);_(@_)"/>
    <numFmt numFmtId="170" formatCode="_(&quot;$&quot;* #,##0.0000_);_(&quot;$&quot;* \(#,##0.0000\);_(&quot;$&quot;* &quot;-&quot;????_);_(@_)"/>
    <numFmt numFmtId="171" formatCode="_(&quot;$&quot;* #,##0.000000_);_(&quot;$&quot;* \(#,##0.000000\);_(&quot;$&quot;* &quot;-&quot;??????_);_(@_)"/>
    <numFmt numFmtId="172" formatCode="#,##0.000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3" tint="0.39997558519241921"/>
      <name val="Times New Roman"/>
      <family val="1"/>
    </font>
    <font>
      <b/>
      <sz val="11"/>
      <color theme="4"/>
      <name val="Times New Roman"/>
      <family val="1"/>
    </font>
    <font>
      <sz val="10"/>
      <color rgb="FFFF0000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0"/>
      <color rgb="FF00B050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 val="singleAccounting"/>
      <sz val="10"/>
      <name val="Times New Roman"/>
      <family val="1"/>
    </font>
    <font>
      <sz val="11"/>
      <name val="Times New Roman"/>
      <family val="1"/>
    </font>
    <font>
      <sz val="9"/>
      <color theme="1"/>
      <name val="Calibri"/>
      <family val="2"/>
      <scheme val="minor"/>
    </font>
    <font>
      <b/>
      <u/>
      <sz val="1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6"/>
      <color rgb="FFFF99FF"/>
      <name val="Calibri"/>
      <family val="2"/>
      <scheme val="minor"/>
    </font>
    <font>
      <sz val="11"/>
      <color rgb="FFFF99FF"/>
      <name val="Calibri"/>
      <family val="2"/>
      <scheme val="minor"/>
    </font>
    <font>
      <b/>
      <sz val="11"/>
      <color rgb="FFFF99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/>
    <xf numFmtId="44" fontId="0" fillId="0" borderId="0" xfId="1" applyFont="1"/>
    <xf numFmtId="44" fontId="5" fillId="0" borderId="0" xfId="1" applyFont="1"/>
    <xf numFmtId="44" fontId="5" fillId="0" borderId="2" xfId="1" applyFont="1" applyBorder="1"/>
    <xf numFmtId="44" fontId="6" fillId="0" borderId="0" xfId="1" applyFont="1"/>
    <xf numFmtId="0" fontId="4" fillId="0" borderId="2" xfId="0" applyFont="1" applyBorder="1"/>
    <xf numFmtId="44" fontId="6" fillId="0" borderId="0" xfId="1" applyFont="1" applyAlignment="1">
      <alignment horizontal="center"/>
    </xf>
    <xf numFmtId="14" fontId="6" fillId="0" borderId="2" xfId="1" applyNumberFormat="1" applyFont="1" applyBorder="1" applyAlignment="1">
      <alignment horizontal="center"/>
    </xf>
    <xf numFmtId="44" fontId="4" fillId="0" borderId="2" xfId="1" applyFont="1" applyFill="1" applyBorder="1"/>
    <xf numFmtId="44" fontId="4" fillId="0" borderId="0" xfId="1" applyFont="1" applyFill="1" applyBorder="1"/>
    <xf numFmtId="44" fontId="6" fillId="0" borderId="4" xfId="1" applyFont="1" applyBorder="1"/>
    <xf numFmtId="44" fontId="7" fillId="0" borderId="0" xfId="1" applyFont="1"/>
    <xf numFmtId="44" fontId="0" fillId="0" borderId="5" xfId="1" applyFont="1" applyBorder="1"/>
    <xf numFmtId="44" fontId="2" fillId="0" borderId="0" xfId="1" applyFont="1"/>
    <xf numFmtId="0" fontId="2" fillId="0" borderId="0" xfId="0" applyFont="1"/>
    <xf numFmtId="0" fontId="2" fillId="0" borderId="2" xfId="0" applyFont="1" applyBorder="1"/>
    <xf numFmtId="44" fontId="2" fillId="0" borderId="2" xfId="1" applyFont="1" applyBorder="1"/>
    <xf numFmtId="44" fontId="0" fillId="0" borderId="6" xfId="1" applyFont="1" applyBorder="1"/>
    <xf numFmtId="44" fontId="2" fillId="0" borderId="6" xfId="1" applyFont="1" applyBorder="1"/>
    <xf numFmtId="0" fontId="0" fillId="0" borderId="4" xfId="0" applyBorder="1"/>
    <xf numFmtId="44" fontId="0" fillId="0" borderId="4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0" xfId="1" applyFont="1" applyBorder="1"/>
    <xf numFmtId="44" fontId="2" fillId="3" borderId="10" xfId="1" applyFont="1" applyFill="1" applyBorder="1"/>
    <xf numFmtId="44" fontId="2" fillId="3" borderId="11" xfId="1" applyFont="1" applyFill="1" applyBorder="1"/>
    <xf numFmtId="44" fontId="2" fillId="3" borderId="0" xfId="1" applyFont="1" applyFill="1"/>
    <xf numFmtId="9" fontId="0" fillId="0" borderId="0" xfId="2" applyFont="1"/>
    <xf numFmtId="9" fontId="2" fillId="0" borderId="2" xfId="2" applyFont="1" applyFill="1" applyBorder="1"/>
    <xf numFmtId="9" fontId="2" fillId="0" borderId="0" xfId="2" applyFont="1" applyAlignment="1">
      <alignment horizontal="center"/>
    </xf>
    <xf numFmtId="0" fontId="0" fillId="0" borderId="0" xfId="0" applyAlignment="1">
      <alignment horizontal="right"/>
    </xf>
    <xf numFmtId="44" fontId="5" fillId="0" borderId="0" xfId="1" applyFont="1" applyBorder="1"/>
    <xf numFmtId="44" fontId="0" fillId="4" borderId="4" xfId="1" applyFont="1" applyFill="1" applyBorder="1"/>
    <xf numFmtId="44" fontId="2" fillId="4" borderId="0" xfId="1" applyFont="1" applyFill="1"/>
    <xf numFmtId="0" fontId="0" fillId="0" borderId="5" xfId="0" applyBorder="1" applyAlignment="1">
      <alignment horizontal="center"/>
    </xf>
    <xf numFmtId="44" fontId="13" fillId="0" borderId="0" xfId="1" applyFont="1"/>
    <xf numFmtId="10" fontId="0" fillId="0" borderId="0" xfId="2" applyNumberFormat="1" applyFont="1"/>
    <xf numFmtId="165" fontId="0" fillId="0" borderId="0" xfId="2" applyNumberFormat="1" applyFont="1"/>
    <xf numFmtId="44" fontId="2" fillId="0" borderId="5" xfId="1" applyFont="1" applyBorder="1"/>
    <xf numFmtId="0" fontId="2" fillId="0" borderId="5" xfId="0" applyFont="1" applyBorder="1"/>
    <xf numFmtId="9" fontId="2" fillId="0" borderId="5" xfId="2" applyFont="1" applyBorder="1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165" fontId="0" fillId="0" borderId="0" xfId="2" applyNumberFormat="1" applyFont="1" applyBorder="1"/>
    <xf numFmtId="10" fontId="0" fillId="0" borderId="4" xfId="2" applyNumberFormat="1" applyFont="1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4" fontId="0" fillId="0" borderId="0" xfId="0" applyNumberFormat="1"/>
    <xf numFmtId="44" fontId="0" fillId="4" borderId="0" xfId="1" applyFont="1" applyFill="1" applyBorder="1"/>
    <xf numFmtId="8" fontId="0" fillId="0" borderId="0" xfId="0" applyNumberFormat="1"/>
    <xf numFmtId="0" fontId="18" fillId="0" borderId="0" xfId="0" applyFont="1"/>
    <xf numFmtId="44" fontId="5" fillId="0" borderId="0" xfId="1" applyFont="1" applyFill="1"/>
    <xf numFmtId="0" fontId="2" fillId="0" borderId="0" xfId="0" applyFont="1" applyAlignment="1">
      <alignment horizontal="center"/>
    </xf>
    <xf numFmtId="44" fontId="2" fillId="4" borderId="2" xfId="1" applyFont="1" applyFill="1" applyBorder="1"/>
    <xf numFmtId="44" fontId="12" fillId="0" borderId="0" xfId="1" applyFont="1"/>
    <xf numFmtId="44" fontId="2" fillId="0" borderId="0" xfId="1" applyFont="1" applyFill="1" applyBorder="1"/>
    <xf numFmtId="44" fontId="2" fillId="0" borderId="2" xfId="1" applyFont="1" applyBorder="1" applyAlignment="1">
      <alignment horizontal="center"/>
    </xf>
    <xf numFmtId="166" fontId="0" fillId="0" borderId="0" xfId="1" applyNumberFormat="1" applyFont="1"/>
    <xf numFmtId="166" fontId="0" fillId="0" borderId="4" xfId="1" applyNumberFormat="1" applyFont="1" applyBorder="1"/>
    <xf numFmtId="166" fontId="2" fillId="0" borderId="0" xfId="1" applyNumberFormat="1" applyFont="1"/>
    <xf numFmtId="166" fontId="0" fillId="0" borderId="0" xfId="1" applyNumberFormat="1" applyFont="1" applyBorder="1"/>
    <xf numFmtId="44" fontId="2" fillId="6" borderId="0" xfId="1" applyFont="1" applyFill="1"/>
    <xf numFmtId="9" fontId="0" fillId="6" borderId="0" xfId="2" applyFont="1" applyFill="1"/>
    <xf numFmtId="9" fontId="0" fillId="6" borderId="0" xfId="2" applyFont="1" applyFill="1" applyBorder="1"/>
    <xf numFmtId="9" fontId="0" fillId="6" borderId="4" xfId="2" applyFont="1" applyFill="1" applyBorder="1"/>
    <xf numFmtId="44" fontId="0" fillId="6" borderId="0" xfId="1" applyFont="1" applyFill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Fill="1" applyBorder="1"/>
    <xf numFmtId="9" fontId="0" fillId="0" borderId="0" xfId="2" applyFont="1" applyFill="1" applyBorder="1"/>
    <xf numFmtId="44" fontId="0" fillId="0" borderId="0" xfId="1" applyFont="1" applyFill="1" applyBorder="1"/>
    <xf numFmtId="0" fontId="13" fillId="0" borderId="0" xfId="0" applyFont="1"/>
    <xf numFmtId="6" fontId="0" fillId="0" borderId="0" xfId="2" applyNumberFormat="1" applyFont="1" applyFill="1" applyBorder="1"/>
    <xf numFmtId="166" fontId="2" fillId="0" borderId="0" xfId="1" applyNumberFormat="1" applyFont="1" applyFill="1" applyBorder="1"/>
    <xf numFmtId="166" fontId="2" fillId="0" borderId="0" xfId="2" applyNumberFormat="1" applyFont="1" applyFill="1" applyBorder="1"/>
    <xf numFmtId="0" fontId="2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/>
    </xf>
    <xf numFmtId="166" fontId="6" fillId="0" borderId="14" xfId="1" applyNumberFormat="1" applyFont="1" applyBorder="1"/>
    <xf numFmtId="166" fontId="2" fillId="0" borderId="14" xfId="1" applyNumberFormat="1" applyFont="1" applyBorder="1"/>
    <xf numFmtId="44" fontId="12" fillId="0" borderId="6" xfId="1" applyFont="1" applyBorder="1"/>
    <xf numFmtId="44" fontId="0" fillId="8" borderId="0" xfId="1" applyFont="1" applyFill="1"/>
    <xf numFmtId="0" fontId="0" fillId="8" borderId="0" xfId="0" applyFill="1" applyAlignment="1">
      <alignment horizontal="center"/>
    </xf>
    <xf numFmtId="44" fontId="0" fillId="8" borderId="0" xfId="0" applyNumberFormat="1" applyFill="1"/>
    <xf numFmtId="0" fontId="0" fillId="8" borderId="0" xfId="0" applyFill="1"/>
    <xf numFmtId="166" fontId="12" fillId="0" borderId="0" xfId="1" applyNumberFormat="1" applyFont="1"/>
    <xf numFmtId="166" fontId="12" fillId="0" borderId="8" xfId="1" applyNumberFormat="1" applyFont="1" applyBorder="1"/>
    <xf numFmtId="166" fontId="23" fillId="0" borderId="0" xfId="1" applyNumberFormat="1" applyFont="1"/>
    <xf numFmtId="0" fontId="24" fillId="0" borderId="0" xfId="0" applyFont="1"/>
    <xf numFmtId="44" fontId="16" fillId="0" borderId="0" xfId="1" applyFont="1"/>
    <xf numFmtId="0" fontId="14" fillId="0" borderId="0" xfId="0" applyFont="1"/>
    <xf numFmtId="0" fontId="25" fillId="0" borderId="0" xfId="0" applyFont="1"/>
    <xf numFmtId="0" fontId="22" fillId="0" borderId="0" xfId="0" applyFont="1"/>
    <xf numFmtId="44" fontId="22" fillId="0" borderId="0" xfId="1" applyFont="1"/>
    <xf numFmtId="44" fontId="2" fillId="4" borderId="0" xfId="1" applyFont="1" applyFill="1" applyBorder="1"/>
    <xf numFmtId="44" fontId="1" fillId="0" borderId="0" xfId="1" applyFont="1" applyBorder="1"/>
    <xf numFmtId="42" fontId="16" fillId="0" borderId="0" xfId="0" applyNumberFormat="1" applyFont="1" applyAlignment="1">
      <alignment horizontal="center"/>
    </xf>
    <xf numFmtId="42" fontId="0" fillId="0" borderId="0" xfId="1" applyNumberFormat="1" applyFont="1"/>
    <xf numFmtId="0" fontId="2" fillId="0" borderId="0" xfId="0" applyFont="1" applyAlignment="1">
      <alignment horizontal="right"/>
    </xf>
    <xf numFmtId="44" fontId="4" fillId="0" borderId="0" xfId="0" applyNumberFormat="1" applyFont="1"/>
    <xf numFmtId="44" fontId="0" fillId="0" borderId="5" xfId="0" applyNumberFormat="1" applyBorder="1"/>
    <xf numFmtId="44" fontId="10" fillId="3" borderId="10" xfId="1" applyFont="1" applyFill="1" applyBorder="1"/>
    <xf numFmtId="166" fontId="2" fillId="0" borderId="0" xfId="1" applyNumberFormat="1" applyFont="1" applyBorder="1" applyAlignment="1">
      <alignment horizontal="center"/>
    </xf>
    <xf numFmtId="0" fontId="0" fillId="7" borderId="0" xfId="0" applyFill="1"/>
    <xf numFmtId="170" fontId="0" fillId="8" borderId="0" xfId="0" applyNumberFormat="1" applyFill="1"/>
    <xf numFmtId="44" fontId="0" fillId="0" borderId="13" xfId="1" applyFont="1" applyBorder="1"/>
    <xf numFmtId="44" fontId="0" fillId="8" borderId="13" xfId="1" applyFont="1" applyFill="1" applyBorder="1"/>
    <xf numFmtId="44" fontId="1" fillId="0" borderId="13" xfId="1" applyFont="1" applyBorder="1"/>
    <xf numFmtId="44" fontId="1" fillId="0" borderId="13" xfId="1" applyFont="1" applyBorder="1" applyAlignment="1">
      <alignment horizontal="center"/>
    </xf>
    <xf numFmtId="166" fontId="0" fillId="0" borderId="8" xfId="1" applyNumberFormat="1" applyFont="1" applyBorder="1"/>
    <xf numFmtId="44" fontId="28" fillId="0" borderId="0" xfId="1" applyFont="1" applyAlignment="1">
      <alignment horizontal="center"/>
    </xf>
    <xf numFmtId="44" fontId="29" fillId="0" borderId="0" xfId="1" applyFont="1" applyAlignment="1">
      <alignment horizontal="center"/>
    </xf>
    <xf numFmtId="44" fontId="30" fillId="0" borderId="0" xfId="1" applyFont="1"/>
    <xf numFmtId="44" fontId="31" fillId="0" borderId="0" xfId="1" applyFont="1"/>
    <xf numFmtId="165" fontId="0" fillId="0" borderId="0" xfId="2" applyNumberFormat="1" applyFont="1" applyAlignment="1">
      <alignment horizontal="center"/>
    </xf>
    <xf numFmtId="165" fontId="12" fillId="0" borderId="0" xfId="2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44" fontId="1" fillId="10" borderId="0" xfId="1" applyFont="1" applyFill="1" applyBorder="1"/>
    <xf numFmtId="44" fontId="0" fillId="10" borderId="0" xfId="1" applyFont="1" applyFill="1"/>
    <xf numFmtId="44" fontId="12" fillId="10" borderId="0" xfId="1" applyFont="1" applyFill="1"/>
    <xf numFmtId="44" fontId="12" fillId="10" borderId="4" xfId="1" applyFont="1" applyFill="1" applyBorder="1"/>
    <xf numFmtId="171" fontId="0" fillId="8" borderId="0" xfId="0" applyNumberFormat="1" applyFill="1"/>
    <xf numFmtId="44" fontId="23" fillId="0" borderId="0" xfId="1" applyFont="1"/>
    <xf numFmtId="166" fontId="32" fillId="0" borderId="0" xfId="0" applyNumberFormat="1" applyFont="1"/>
    <xf numFmtId="44" fontId="1" fillId="0" borderId="3" xfId="1" applyFont="1" applyBorder="1"/>
    <xf numFmtId="44" fontId="2" fillId="0" borderId="9" xfId="1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28" fillId="0" borderId="0" xfId="1" applyFont="1" applyBorder="1" applyAlignment="1">
      <alignment horizontal="center"/>
    </xf>
    <xf numFmtId="44" fontId="5" fillId="8" borderId="0" xfId="1" applyFont="1" applyFill="1" applyBorder="1"/>
    <xf numFmtId="44" fontId="33" fillId="8" borderId="0" xfId="1" applyFont="1" applyFill="1" applyBorder="1"/>
    <xf numFmtId="44" fontId="33" fillId="0" borderId="0" xfId="1" applyFont="1" applyBorder="1"/>
    <xf numFmtId="44" fontId="5" fillId="0" borderId="0" xfId="1" applyFont="1" applyFill="1" applyBorder="1"/>
    <xf numFmtId="44" fontId="6" fillId="0" borderId="0" xfId="1" applyFont="1" applyBorder="1"/>
    <xf numFmtId="44" fontId="4" fillId="8" borderId="0" xfId="1" applyFont="1" applyFill="1" applyBorder="1"/>
    <xf numFmtId="44" fontId="29" fillId="0" borderId="0" xfId="1" applyFont="1" applyBorder="1" applyAlignment="1">
      <alignment horizontal="center"/>
    </xf>
    <xf numFmtId="44" fontId="6" fillId="0" borderId="0" xfId="1" applyFont="1" applyBorder="1" applyAlignment="1">
      <alignment horizontal="center"/>
    </xf>
    <xf numFmtId="44" fontId="33" fillId="0" borderId="0" xfId="1" applyFont="1" applyFill="1" applyBorder="1"/>
    <xf numFmtId="44" fontId="35" fillId="0" borderId="0" xfId="1" applyFont="1" applyFill="1" applyBorder="1"/>
    <xf numFmtId="44" fontId="7" fillId="0" borderId="0" xfId="1" applyFont="1" applyBorder="1"/>
    <xf numFmtId="44" fontId="9" fillId="0" borderId="0" xfId="1" applyFont="1" applyBorder="1"/>
    <xf numFmtId="44" fontId="2" fillId="0" borderId="0" xfId="1" applyFont="1" applyBorder="1"/>
    <xf numFmtId="44" fontId="5" fillId="0" borderId="2" xfId="1" applyFont="1" applyFill="1" applyBorder="1"/>
    <xf numFmtId="14" fontId="9" fillId="0" borderId="2" xfId="1" applyNumberFormat="1" applyFont="1" applyBorder="1" applyAlignment="1">
      <alignment horizontal="center"/>
    </xf>
    <xf numFmtId="44" fontId="9" fillId="0" borderId="2" xfId="1" applyFont="1" applyBorder="1" applyAlignment="1">
      <alignment horizontal="center"/>
    </xf>
    <xf numFmtId="44" fontId="9" fillId="0" borderId="0" xfId="1" applyFont="1" applyAlignment="1">
      <alignment horizontal="center"/>
    </xf>
    <xf numFmtId="44" fontId="4" fillId="0" borderId="0" xfId="1" applyFont="1" applyBorder="1"/>
    <xf numFmtId="44" fontId="34" fillId="0" borderId="2" xfId="1" applyFont="1" applyFill="1" applyBorder="1"/>
    <xf numFmtId="44" fontId="38" fillId="0" borderId="0" xfId="1" applyFont="1" applyFill="1" applyBorder="1"/>
    <xf numFmtId="44" fontId="35" fillId="0" borderId="0" xfId="0" applyNumberFormat="1" applyFont="1"/>
    <xf numFmtId="44" fontId="4" fillId="0" borderId="2" xfId="0" applyNumberFormat="1" applyFont="1" applyBorder="1"/>
    <xf numFmtId="44" fontId="4" fillId="8" borderId="2" xfId="1" applyFont="1" applyFill="1" applyBorder="1"/>
    <xf numFmtId="44" fontId="39" fillId="0" borderId="0" xfId="1" applyFont="1" applyBorder="1" applyAlignment="1">
      <alignment horizontal="center"/>
    </xf>
    <xf numFmtId="44" fontId="35" fillId="0" borderId="0" xfId="1" applyFont="1" applyBorder="1" applyAlignment="1">
      <alignment horizontal="center"/>
    </xf>
    <xf numFmtId="0" fontId="19" fillId="0" borderId="0" xfId="0" applyFont="1"/>
    <xf numFmtId="166" fontId="0" fillId="0" borderId="0" xfId="1" applyNumberFormat="1" applyFont="1" applyAlignment="1">
      <alignment horizontal="center"/>
    </xf>
    <xf numFmtId="166" fontId="26" fillId="8" borderId="0" xfId="1" applyNumberFormat="1" applyFont="1" applyFill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9" fontId="13" fillId="0" borderId="0" xfId="2" applyFont="1"/>
    <xf numFmtId="44" fontId="16" fillId="0" borderId="0" xfId="1" applyFont="1" applyFill="1"/>
    <xf numFmtId="166" fontId="0" fillId="8" borderId="0" xfId="1" applyNumberFormat="1" applyFont="1" applyFill="1" applyBorder="1" applyAlignment="1">
      <alignment horizontal="center"/>
    </xf>
    <xf numFmtId="10" fontId="0" fillId="0" borderId="0" xfId="2" applyNumberFormat="1" applyFont="1" applyBorder="1"/>
    <xf numFmtId="166" fontId="0" fillId="8" borderId="15" xfId="1" applyNumberFormat="1" applyFont="1" applyFill="1" applyBorder="1" applyAlignment="1">
      <alignment horizontal="center"/>
    </xf>
    <xf numFmtId="166" fontId="0" fillId="8" borderId="8" xfId="1" applyNumberFormat="1" applyFont="1" applyFill="1" applyBorder="1" applyAlignment="1">
      <alignment horizontal="center"/>
    </xf>
    <xf numFmtId="171" fontId="12" fillId="8" borderId="0" xfId="0" applyNumberFormat="1" applyFont="1" applyFill="1"/>
    <xf numFmtId="166" fontId="16" fillId="0" borderId="0" xfId="1" applyNumberFormat="1" applyFont="1"/>
    <xf numFmtId="0" fontId="0" fillId="0" borderId="13" xfId="0" applyBorder="1" applyAlignment="1">
      <alignment horizontal="center"/>
    </xf>
    <xf numFmtId="167" fontId="0" fillId="0" borderId="13" xfId="1" applyNumberFormat="1" applyFont="1" applyBorder="1"/>
    <xf numFmtId="44" fontId="0" fillId="0" borderId="13" xfId="0" applyNumberFormat="1" applyBorder="1"/>
    <xf numFmtId="168" fontId="0" fillId="0" borderId="13" xfId="1" applyNumberFormat="1" applyFont="1" applyBorder="1"/>
    <xf numFmtId="44" fontId="12" fillId="0" borderId="13" xfId="1" applyFont="1" applyFill="1" applyBorder="1"/>
    <xf numFmtId="169" fontId="0" fillId="0" borderId="13" xfId="1" applyNumberFormat="1" applyFont="1" applyBorder="1"/>
    <xf numFmtId="44" fontId="0" fillId="0" borderId="13" xfId="1" applyFont="1" applyFill="1" applyBorder="1"/>
    <xf numFmtId="167" fontId="0" fillId="0" borderId="13" xfId="1" applyNumberFormat="1" applyFont="1" applyFill="1" applyBorder="1"/>
    <xf numFmtId="0" fontId="0" fillId="8" borderId="13" xfId="0" applyFill="1" applyBorder="1" applyAlignment="1">
      <alignment horizontal="center"/>
    </xf>
    <xf numFmtId="167" fontId="0" fillId="8" borderId="13" xfId="1" applyNumberFormat="1" applyFont="1" applyFill="1" applyBorder="1"/>
    <xf numFmtId="44" fontId="0" fillId="8" borderId="13" xfId="0" applyNumberFormat="1" applyFill="1" applyBorder="1"/>
    <xf numFmtId="170" fontId="0" fillId="8" borderId="13" xfId="0" applyNumberFormat="1" applyFill="1" applyBorder="1"/>
    <xf numFmtId="171" fontId="0" fillId="8" borderId="13" xfId="0" applyNumberFormat="1" applyFill="1" applyBorder="1"/>
    <xf numFmtId="171" fontId="0" fillId="0" borderId="13" xfId="0" applyNumberFormat="1" applyBorder="1"/>
    <xf numFmtId="171" fontId="12" fillId="8" borderId="13" xfId="0" applyNumberFormat="1" applyFont="1" applyFill="1" applyBorder="1"/>
    <xf numFmtId="0" fontId="0" fillId="0" borderId="13" xfId="0" applyBorder="1"/>
    <xf numFmtId="44" fontId="40" fillId="0" borderId="13" xfId="1" applyFont="1" applyBorder="1"/>
    <xf numFmtId="0" fontId="0" fillId="11" borderId="0" xfId="0" applyFill="1"/>
    <xf numFmtId="0" fontId="42" fillId="0" borderId="0" xfId="0" applyFont="1"/>
    <xf numFmtId="0" fontId="42" fillId="0" borderId="0" xfId="0" applyFont="1" applyAlignment="1">
      <alignment horizontal="center"/>
    </xf>
    <xf numFmtId="0" fontId="42" fillId="8" borderId="0" xfId="0" applyFont="1" applyFill="1"/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43" fillId="0" borderId="0" xfId="0" applyFont="1"/>
    <xf numFmtId="0" fontId="42" fillId="8" borderId="0" xfId="0" applyFont="1" applyFill="1" applyAlignment="1">
      <alignment horizontal="center"/>
    </xf>
    <xf numFmtId="171" fontId="12" fillId="0" borderId="13" xfId="0" applyNumberFormat="1" applyFont="1" applyBorder="1"/>
    <xf numFmtId="169" fontId="40" fillId="0" borderId="13" xfId="1" applyNumberFormat="1" applyFont="1" applyBorder="1"/>
    <xf numFmtId="44" fontId="44" fillId="0" borderId="13" xfId="1" applyFont="1" applyBorder="1"/>
    <xf numFmtId="44" fontId="45" fillId="0" borderId="13" xfId="1" applyFont="1" applyBorder="1"/>
    <xf numFmtId="171" fontId="40" fillId="0" borderId="13" xfId="1" applyNumberFormat="1" applyFont="1" applyBorder="1"/>
    <xf numFmtId="44" fontId="46" fillId="0" borderId="13" xfId="1" applyFont="1" applyBorder="1"/>
    <xf numFmtId="171" fontId="40" fillId="12" borderId="13" xfId="1" applyNumberFormat="1" applyFont="1" applyFill="1" applyBorder="1"/>
    <xf numFmtId="44" fontId="40" fillId="12" borderId="13" xfId="1" applyFont="1" applyFill="1" applyBorder="1"/>
    <xf numFmtId="44" fontId="46" fillId="12" borderId="13" xfId="1" applyFont="1" applyFill="1" applyBorder="1"/>
    <xf numFmtId="44" fontId="0" fillId="13" borderId="13" xfId="0" applyNumberFormat="1" applyFill="1" applyBorder="1"/>
    <xf numFmtId="43" fontId="42" fillId="8" borderId="0" xfId="0" applyNumberFormat="1" applyFont="1" applyFill="1" applyAlignment="1">
      <alignment horizontal="center"/>
    </xf>
    <xf numFmtId="43" fontId="42" fillId="8" borderId="0" xfId="0" applyNumberFormat="1" applyFont="1" applyFill="1"/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44" fontId="8" fillId="15" borderId="0" xfId="0" applyNumberFormat="1" applyFont="1" applyFill="1" applyAlignment="1">
      <alignment horizontal="center"/>
    </xf>
    <xf numFmtId="44" fontId="49" fillId="8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2" fillId="7" borderId="4" xfId="0" applyFont="1" applyFill="1" applyBorder="1"/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5" xfId="0" applyFont="1" applyBorder="1" applyAlignment="1">
      <alignment horizontal="center"/>
    </xf>
    <xf numFmtId="44" fontId="14" fillId="15" borderId="0" xfId="0" applyNumberFormat="1" applyFont="1" applyFill="1" applyAlignment="1">
      <alignment horizontal="center"/>
    </xf>
    <xf numFmtId="44" fontId="14" fillId="15" borderId="5" xfId="0" applyNumberFormat="1" applyFont="1" applyFill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8" borderId="0" xfId="0" applyNumberFormat="1" applyFont="1" applyFill="1" applyAlignment="1">
      <alignment horizontal="center"/>
    </xf>
    <xf numFmtId="43" fontId="14" fillId="8" borderId="0" xfId="0" applyNumberFormat="1" applyFont="1" applyFill="1" applyAlignment="1">
      <alignment horizontal="center"/>
    </xf>
    <xf numFmtId="44" fontId="14" fillId="0" borderId="0" xfId="0" applyNumberFormat="1" applyFont="1" applyAlignment="1">
      <alignment horizontal="center"/>
    </xf>
    <xf numFmtId="0" fontId="14" fillId="0" borderId="5" xfId="0" applyFont="1" applyBorder="1"/>
    <xf numFmtId="164" fontId="14" fillId="0" borderId="5" xfId="0" applyNumberFormat="1" applyFont="1" applyBorder="1" applyAlignment="1">
      <alignment horizontal="center"/>
    </xf>
    <xf numFmtId="164" fontId="14" fillId="8" borderId="5" xfId="0" applyNumberFormat="1" applyFont="1" applyFill="1" applyBorder="1" applyAlignment="1">
      <alignment horizontal="center"/>
    </xf>
    <xf numFmtId="43" fontId="14" fillId="8" borderId="5" xfId="0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8" fontId="14" fillId="0" borderId="5" xfId="0" applyNumberFormat="1" applyFont="1" applyBorder="1" applyAlignment="1">
      <alignment horizontal="center"/>
    </xf>
    <xf numFmtId="8" fontId="14" fillId="8" borderId="5" xfId="0" applyNumberFormat="1" applyFont="1" applyFill="1" applyBorder="1" applyAlignment="1">
      <alignment horizontal="center"/>
    </xf>
    <xf numFmtId="170" fontId="14" fillId="8" borderId="5" xfId="0" applyNumberFormat="1" applyFont="1" applyFill="1" applyBorder="1" applyAlignment="1">
      <alignment horizontal="center"/>
    </xf>
    <xf numFmtId="171" fontId="14" fillId="8" borderId="5" xfId="0" applyNumberFormat="1" applyFont="1" applyFill="1" applyBorder="1" applyAlignment="1">
      <alignment horizontal="center"/>
    </xf>
    <xf numFmtId="172" fontId="50" fillId="0" borderId="5" xfId="0" applyNumberFormat="1" applyFont="1" applyBorder="1" applyAlignment="1">
      <alignment horizontal="center"/>
    </xf>
    <xf numFmtId="8" fontId="14" fillId="0" borderId="0" xfId="0" applyNumberFormat="1" applyFont="1" applyAlignment="1">
      <alignment horizontal="center"/>
    </xf>
    <xf numFmtId="8" fontId="14" fillId="8" borderId="0" xfId="0" applyNumberFormat="1" applyFont="1" applyFill="1" applyAlignment="1">
      <alignment horizontal="center"/>
    </xf>
    <xf numFmtId="0" fontId="53" fillId="0" borderId="0" xfId="0" applyFont="1" applyAlignment="1">
      <alignment horizontal="center"/>
    </xf>
    <xf numFmtId="0" fontId="53" fillId="0" borderId="5" xfId="0" applyFont="1" applyBorder="1" applyAlignment="1">
      <alignment horizontal="center"/>
    </xf>
    <xf numFmtId="0" fontId="14" fillId="0" borderId="0" xfId="0" applyFont="1" applyAlignment="1">
      <alignment horizontal="left"/>
    </xf>
    <xf numFmtId="164" fontId="50" fillId="0" borderId="0" xfId="0" applyNumberFormat="1" applyFont="1" applyAlignment="1">
      <alignment horizontal="center"/>
    </xf>
    <xf numFmtId="164" fontId="50" fillId="8" borderId="0" xfId="0" applyNumberFormat="1" applyFont="1" applyFill="1" applyAlignment="1">
      <alignment horizontal="center"/>
    </xf>
    <xf numFmtId="0" fontId="50" fillId="0" borderId="5" xfId="0" applyFont="1" applyBorder="1" applyAlignment="1">
      <alignment horizontal="center"/>
    </xf>
    <xf numFmtId="8" fontId="14" fillId="0" borderId="0" xfId="1" applyNumberFormat="1" applyFont="1" applyFill="1" applyAlignment="1">
      <alignment horizontal="center"/>
    </xf>
    <xf numFmtId="8" fontId="14" fillId="8" borderId="0" xfId="1" applyNumberFormat="1" applyFont="1" applyFill="1" applyAlignment="1">
      <alignment horizontal="center"/>
    </xf>
    <xf numFmtId="8" fontId="14" fillId="8" borderId="0" xfId="0" applyNumberFormat="1" applyFont="1" applyFill="1"/>
    <xf numFmtId="43" fontId="14" fillId="8" borderId="0" xfId="0" applyNumberFormat="1" applyFont="1" applyFill="1" applyAlignment="1">
      <alignment horizontal="left"/>
    </xf>
    <xf numFmtId="0" fontId="14" fillId="8" borderId="0" xfId="0" applyFont="1" applyFill="1"/>
    <xf numFmtId="8" fontId="14" fillId="5" borderId="0" xfId="0" applyNumberFormat="1" applyFont="1" applyFill="1" applyAlignment="1">
      <alignment horizontal="center"/>
    </xf>
    <xf numFmtId="0" fontId="14" fillId="5" borderId="0" xfId="0" applyFont="1" applyFill="1"/>
    <xf numFmtId="0" fontId="14" fillId="10" borderId="0" xfId="0" applyFont="1" applyFill="1"/>
    <xf numFmtId="0" fontId="14" fillId="8" borderId="0" xfId="0" applyFont="1" applyFill="1" applyAlignment="1">
      <alignment horizontal="center"/>
    </xf>
    <xf numFmtId="44" fontId="14" fillId="15" borderId="0" xfId="0" applyNumberFormat="1" applyFont="1" applyFill="1"/>
    <xf numFmtId="0" fontId="16" fillId="0" borderId="0" xfId="0" applyFont="1"/>
    <xf numFmtId="9" fontId="16" fillId="0" borderId="0" xfId="2" applyFont="1"/>
    <xf numFmtId="0" fontId="23" fillId="0" borderId="0" xfId="0" applyFont="1"/>
    <xf numFmtId="44" fontId="28" fillId="2" borderId="0" xfId="1" applyFont="1" applyFill="1" applyAlignment="1">
      <alignment horizontal="center"/>
    </xf>
    <xf numFmtId="0" fontId="21" fillId="0" borderId="0" xfId="0" applyFont="1"/>
    <xf numFmtId="42" fontId="39" fillId="0" borderId="0" xfId="0" applyNumberFormat="1" applyFont="1"/>
    <xf numFmtId="42" fontId="7" fillId="0" borderId="0" xfId="0" applyNumberFormat="1" applyFont="1"/>
    <xf numFmtId="0" fontId="6" fillId="2" borderId="5" xfId="0" applyFont="1" applyFill="1" applyBorder="1" applyAlignment="1">
      <alignment horizontal="center"/>
    </xf>
    <xf numFmtId="42" fontId="6" fillId="0" borderId="0" xfId="0" applyNumberFormat="1" applyFont="1"/>
    <xf numFmtId="42" fontId="6" fillId="0" borderId="5" xfId="0" applyNumberFormat="1" applyFont="1" applyBorder="1"/>
    <xf numFmtId="42" fontId="6" fillId="14" borderId="0" xfId="0" applyNumberFormat="1" applyFont="1" applyFill="1"/>
    <xf numFmtId="41" fontId="21" fillId="0" borderId="0" xfId="0" applyNumberFormat="1" applyFont="1"/>
    <xf numFmtId="41" fontId="9" fillId="2" borderId="0" xfId="0" applyNumberFormat="1" applyFont="1" applyFill="1" applyAlignment="1">
      <alignment horizontal="center"/>
    </xf>
    <xf numFmtId="41" fontId="9" fillId="0" borderId="2" xfId="0" applyNumberFormat="1" applyFont="1" applyBorder="1" applyAlignment="1">
      <alignment horizontal="center"/>
    </xf>
    <xf numFmtId="41" fontId="39" fillId="0" borderId="0" xfId="0" applyNumberFormat="1" applyFont="1"/>
    <xf numFmtId="41" fontId="41" fillId="0" borderId="2" xfId="0" applyNumberFormat="1" applyFont="1" applyBorder="1" applyAlignment="1">
      <alignment horizontal="center"/>
    </xf>
    <xf numFmtId="41" fontId="6" fillId="0" borderId="0" xfId="1" applyNumberFormat="1" applyFont="1" applyAlignment="1">
      <alignment horizontal="center"/>
    </xf>
    <xf numFmtId="41" fontId="6" fillId="0" borderId="2" xfId="1" applyNumberFormat="1" applyFont="1" applyBorder="1" applyAlignment="1">
      <alignment horizontal="center"/>
    </xf>
    <xf numFmtId="41" fontId="6" fillId="0" borderId="0" xfId="1" applyNumberFormat="1" applyFont="1"/>
    <xf numFmtId="41" fontId="0" fillId="0" borderId="0" xfId="1" applyNumberFormat="1" applyFont="1"/>
    <xf numFmtId="41" fontId="0" fillId="0" borderId="2" xfId="1" applyNumberFormat="1" applyFont="1" applyBorder="1"/>
    <xf numFmtId="41" fontId="16" fillId="0" borderId="0" xfId="1" applyNumberFormat="1" applyFont="1"/>
    <xf numFmtId="42" fontId="4" fillId="0" borderId="0" xfId="1" applyNumberFormat="1" applyFont="1" applyFill="1"/>
    <xf numFmtId="42" fontId="4" fillId="0" borderId="0" xfId="1" applyNumberFormat="1" applyFont="1" applyFill="1" applyBorder="1"/>
    <xf numFmtId="42" fontId="4" fillId="0" borderId="1" xfId="1" applyNumberFormat="1" applyFont="1" applyFill="1" applyBorder="1"/>
    <xf numFmtId="42" fontId="6" fillId="0" borderId="0" xfId="1" applyNumberFormat="1" applyFont="1"/>
    <xf numFmtId="42" fontId="9" fillId="0" borderId="0" xfId="0" applyNumberFormat="1" applyFont="1"/>
    <xf numFmtId="42" fontId="9" fillId="0" borderId="0" xfId="1" applyNumberFormat="1" applyFont="1"/>
    <xf numFmtId="42" fontId="39" fillId="0" borderId="2" xfId="0" applyNumberFormat="1" applyFont="1" applyBorder="1"/>
    <xf numFmtId="42" fontId="9" fillId="0" borderId="2" xfId="0" applyNumberFormat="1" applyFont="1" applyBorder="1"/>
    <xf numFmtId="42" fontId="4" fillId="0" borderId="2" xfId="1" applyNumberFormat="1" applyFont="1" applyFill="1" applyBorder="1"/>
    <xf numFmtId="42" fontId="4" fillId="0" borderId="0" xfId="0" applyNumberFormat="1" applyFont="1"/>
    <xf numFmtId="42" fontId="4" fillId="0" borderId="2" xfId="0" applyNumberFormat="1" applyFont="1" applyBorder="1"/>
    <xf numFmtId="42" fontId="21" fillId="0" borderId="0" xfId="1" applyNumberFormat="1" applyFont="1" applyBorder="1" applyAlignment="1">
      <alignment horizontal="center"/>
    </xf>
    <xf numFmtId="42" fontId="6" fillId="0" borderId="4" xfId="1" applyNumberFormat="1" applyFont="1" applyBorder="1"/>
    <xf numFmtId="42" fontId="7" fillId="0" borderId="0" xfId="1" applyNumberFormat="1" applyFont="1"/>
    <xf numFmtId="42" fontId="6" fillId="0" borderId="5" xfId="1" applyNumberFormat="1" applyFont="1" applyBorder="1"/>
    <xf numFmtId="0" fontId="51" fillId="0" borderId="5" xfId="0" applyFont="1" applyBorder="1" applyAlignment="1">
      <alignment horizontal="center"/>
    </xf>
    <xf numFmtId="0" fontId="0" fillId="0" borderId="0" xfId="0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3" fillId="0" borderId="0" xfId="0" applyFont="1"/>
    <xf numFmtId="0" fontId="3" fillId="0" borderId="2" xfId="0" applyFont="1" applyBorder="1"/>
    <xf numFmtId="0" fontId="4" fillId="0" borderId="3" xfId="0" applyFont="1" applyBorder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3" xfId="0" applyFont="1" applyBorder="1"/>
    <xf numFmtId="0" fontId="4" fillId="0" borderId="3" xfId="0" applyFont="1" applyBorder="1" applyAlignment="1">
      <alignment horizontal="left"/>
    </xf>
    <xf numFmtId="0" fontId="4" fillId="8" borderId="0" xfId="0" applyFont="1" applyFill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/>
    <xf numFmtId="0" fontId="15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0" fillId="0" borderId="12" xfId="0" applyBorder="1" applyAlignment="1">
      <alignment horizontal="right"/>
    </xf>
    <xf numFmtId="44" fontId="0" fillId="0" borderId="0" xfId="1" applyFont="1" applyAlignment="1">
      <alignment horizontal="center"/>
    </xf>
    <xf numFmtId="44" fontId="0" fillId="0" borderId="0" xfId="1" applyFont="1"/>
    <xf numFmtId="44" fontId="0" fillId="0" borderId="0" xfId="1" applyFont="1" applyAlignment="1"/>
    <xf numFmtId="0" fontId="2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44" fontId="2" fillId="0" borderId="0" xfId="1" applyFont="1" applyFill="1" applyBorder="1" applyAlignment="1">
      <alignment horizontal="right"/>
    </xf>
    <xf numFmtId="44" fontId="0" fillId="0" borderId="0" xfId="1" applyFont="1" applyFill="1" applyBorder="1"/>
    <xf numFmtId="0" fontId="19" fillId="0" borderId="0" xfId="0" applyFont="1" applyAlignment="1">
      <alignment horizontal="center"/>
    </xf>
    <xf numFmtId="0" fontId="2" fillId="9" borderId="0" xfId="0" applyFont="1" applyFill="1" applyAlignment="1">
      <alignment horizontal="center"/>
    </xf>
    <xf numFmtId="0" fontId="2" fillId="0" borderId="5" xfId="0" applyFont="1" applyBorder="1"/>
    <xf numFmtId="0" fontId="0" fillId="12" borderId="13" xfId="0" applyFill="1" applyBorder="1"/>
    <xf numFmtId="0" fontId="0" fillId="0" borderId="13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General Fund Expenses By Department</a:t>
            </a:r>
          </a:p>
        </c:rich>
      </c:tx>
      <c:layout>
        <c:manualLayout>
          <c:xMode val="edge"/>
          <c:yMode val="edge"/>
          <c:x val="0.24976789191673621"/>
          <c:y val="2.7980684734850134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'Budget Summary'!$A$10:$A$17</c:f>
              <c:strCache>
                <c:ptCount val="8"/>
                <c:pt idx="0">
                  <c:v>General Govt.</c:v>
                </c:pt>
                <c:pt idx="1">
                  <c:v>Street</c:v>
                </c:pt>
                <c:pt idx="2">
                  <c:v>Fire</c:v>
                </c:pt>
                <c:pt idx="3">
                  <c:v>Police</c:v>
                </c:pt>
                <c:pt idx="4">
                  <c:v>Park &amp; Cemetary</c:v>
                </c:pt>
                <c:pt idx="5">
                  <c:v>Sanitation</c:v>
                </c:pt>
                <c:pt idx="6">
                  <c:v>Community Service</c:v>
                </c:pt>
                <c:pt idx="7">
                  <c:v>Airport</c:v>
                </c:pt>
              </c:strCache>
            </c:strRef>
          </c:cat>
          <c:val>
            <c:numRef>
              <c:f>'Budget Summary'!$B$10:$B$17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2C6A-480E-9951-43BEF029C89D}"/>
            </c:ext>
          </c:extLst>
        </c:ser>
        <c:ser>
          <c:idx val="1"/>
          <c:order val="1"/>
          <c:invertIfNegative val="0"/>
          <c:dLbls>
            <c:dLbl>
              <c:idx val="3"/>
              <c:layout>
                <c:manualLayout>
                  <c:x val="-0.13498619661478131"/>
                  <c:y val="2.9455081001472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6A-480E-9951-43BEF029C89D}"/>
                </c:ext>
              </c:extLst>
            </c:dLbl>
            <c:dLbl>
              <c:idx val="6"/>
              <c:layout>
                <c:manualLayout>
                  <c:x val="0.14876029831016718"/>
                  <c:y val="-5.400035801928951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6A-480E-9951-43BEF029C89D}"/>
                </c:ext>
              </c:extLst>
            </c:dLbl>
            <c:dLbl>
              <c:idx val="7"/>
              <c:layout>
                <c:manualLayout>
                  <c:x val="0.21212116610894219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6A-480E-9951-43BEF029C89D}"/>
                </c:ext>
              </c:extLst>
            </c:dLbl>
            <c:dLbl>
              <c:idx val="8"/>
              <c:layout>
                <c:manualLayout>
                  <c:x val="0.12396691525847264"/>
                  <c:y val="-2.9455081001472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6A-480E-9951-43BEF029C8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 Summary'!$A$10:$A$17</c:f>
              <c:strCache>
                <c:ptCount val="8"/>
                <c:pt idx="0">
                  <c:v>General Govt.</c:v>
                </c:pt>
                <c:pt idx="1">
                  <c:v>Street</c:v>
                </c:pt>
                <c:pt idx="2">
                  <c:v>Fire</c:v>
                </c:pt>
                <c:pt idx="3">
                  <c:v>Police</c:v>
                </c:pt>
                <c:pt idx="4">
                  <c:v>Park &amp; Cemetary</c:v>
                </c:pt>
                <c:pt idx="5">
                  <c:v>Sanitation</c:v>
                </c:pt>
                <c:pt idx="6">
                  <c:v>Community Service</c:v>
                </c:pt>
                <c:pt idx="7">
                  <c:v>Airport</c:v>
                </c:pt>
              </c:strCache>
            </c:strRef>
          </c:cat>
          <c:val>
            <c:numRef>
              <c:f>'Budget Summary'!$C$10:$C$17</c:f>
              <c:numCache>
                <c:formatCode>_("$"* #,##0_);_("$"* \(#,##0\);_("$"* "-"??_);_(@_)</c:formatCode>
                <c:ptCount val="8"/>
                <c:pt idx="0">
                  <c:v>285700</c:v>
                </c:pt>
                <c:pt idx="1">
                  <c:v>77125</c:v>
                </c:pt>
                <c:pt idx="2">
                  <c:v>27500</c:v>
                </c:pt>
                <c:pt idx="3">
                  <c:v>614225</c:v>
                </c:pt>
                <c:pt idx="4">
                  <c:v>199612</c:v>
                </c:pt>
                <c:pt idx="5">
                  <c:v>254022</c:v>
                </c:pt>
                <c:pt idx="6">
                  <c:v>44600</c:v>
                </c:pt>
                <c:pt idx="7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6A-480E-9951-43BEF029C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72224"/>
        <c:axId val="214309056"/>
      </c:barChart>
      <c:valAx>
        <c:axId val="214309056"/>
        <c:scaling>
          <c:orientation val="minMax"/>
          <c:min val="-50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Whole U.S. Dollars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5972224"/>
        <c:crosses val="autoZero"/>
        <c:crossBetween val="between"/>
      </c:valAx>
      <c:catAx>
        <c:axId val="225972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Department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21430905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Utility Expenses By Department</a:t>
            </a:r>
          </a:p>
        </c:rich>
      </c:tx>
      <c:layout>
        <c:manualLayout>
          <c:xMode val="edge"/>
          <c:yMode val="edge"/>
          <c:x val="0.36518928268977818"/>
          <c:y val="3.032590583853367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'Budget Summary'!$E$10:$E$13</c:f>
              <c:strCache>
                <c:ptCount val="4"/>
                <c:pt idx="0">
                  <c:v>Utility Admin.</c:v>
                </c:pt>
                <c:pt idx="1">
                  <c:v>Water</c:v>
                </c:pt>
                <c:pt idx="2">
                  <c:v>Gas</c:v>
                </c:pt>
                <c:pt idx="3">
                  <c:v>Sewer</c:v>
                </c:pt>
              </c:strCache>
            </c:strRef>
          </c:cat>
          <c:val>
            <c:numRef>
              <c:f>'Budget Summary'!$F$10:$F$13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601-4F88-8F09-AE96E0F674A3}"/>
            </c:ext>
          </c:extLst>
        </c:ser>
        <c:ser>
          <c:idx val="1"/>
          <c:order val="1"/>
          <c:invertIfNegative val="0"/>
          <c:dLbls>
            <c:dLbl>
              <c:idx val="3"/>
              <c:layout>
                <c:manualLayout>
                  <c:x val="-0.13498619661478131"/>
                  <c:y val="2.9455081001472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01-4F88-8F09-AE96E0F674A3}"/>
                </c:ext>
              </c:extLst>
            </c:dLbl>
            <c:dLbl>
              <c:idx val="6"/>
              <c:layout>
                <c:manualLayout>
                  <c:x val="0.14876029831016718"/>
                  <c:y val="-5.400035801928951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01-4F88-8F09-AE96E0F674A3}"/>
                </c:ext>
              </c:extLst>
            </c:dLbl>
            <c:dLbl>
              <c:idx val="7"/>
              <c:layout>
                <c:manualLayout>
                  <c:x val="0.21212116610894219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01-4F88-8F09-AE96E0F674A3}"/>
                </c:ext>
              </c:extLst>
            </c:dLbl>
            <c:dLbl>
              <c:idx val="8"/>
              <c:layout>
                <c:manualLayout>
                  <c:x val="0.12396691525847264"/>
                  <c:y val="-2.9455081001472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01-4F88-8F09-AE96E0F674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 Summary'!$E$10:$E$13</c:f>
              <c:strCache>
                <c:ptCount val="4"/>
                <c:pt idx="0">
                  <c:v>Utility Admin.</c:v>
                </c:pt>
                <c:pt idx="1">
                  <c:v>Water</c:v>
                </c:pt>
                <c:pt idx="2">
                  <c:v>Gas</c:v>
                </c:pt>
                <c:pt idx="3">
                  <c:v>Sewer</c:v>
                </c:pt>
              </c:strCache>
            </c:strRef>
          </c:cat>
          <c:val>
            <c:numRef>
              <c:f>'Budget Summary'!$G$10:$G$13</c:f>
              <c:numCache>
                <c:formatCode>_("$"* #,##0_);_("$"* \(#,##0\);_("$"* "-"??_);_(@_)</c:formatCode>
                <c:ptCount val="4"/>
                <c:pt idx="0">
                  <c:v>433215</c:v>
                </c:pt>
                <c:pt idx="1">
                  <c:v>197338</c:v>
                </c:pt>
                <c:pt idx="2">
                  <c:v>659645</c:v>
                </c:pt>
                <c:pt idx="3">
                  <c:v>246305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01-4F88-8F09-AE96E0F67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828288"/>
        <c:axId val="225927168"/>
      </c:barChart>
      <c:valAx>
        <c:axId val="225927168"/>
        <c:scaling>
          <c:orientation val="minMax"/>
          <c:min val="-50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Whole U.S. Dollars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6828288"/>
        <c:crosses val="autoZero"/>
        <c:crossBetween val="between"/>
      </c:valAx>
      <c:catAx>
        <c:axId val="2268282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Department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22592716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444500</xdr:colOff>
      <xdr:row>3</xdr:row>
      <xdr:rowOff>105473</xdr:rowOff>
    </xdr:from>
    <xdr:to>
      <xdr:col>9</xdr:col>
      <xdr:colOff>266700</xdr:colOff>
      <xdr:row>15</xdr:row>
      <xdr:rowOff>45552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803973"/>
          <a:ext cx="2870200" cy="2149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19050</xdr:rowOff>
    </xdr:from>
    <xdr:to>
      <xdr:col>13</xdr:col>
      <xdr:colOff>514350</xdr:colOff>
      <xdr:row>31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400050</xdr:colOff>
      <xdr:row>33</xdr:row>
      <xdr:rowOff>44450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opLeftCell="A10" zoomScaleNormal="100" workbookViewId="0">
      <selection activeCell="T25" sqref="T25"/>
    </sheetView>
  </sheetViews>
  <sheetFormatPr defaultRowHeight="14.4" x14ac:dyDescent="0.3"/>
  <cols>
    <col min="13" max="13" width="2.88671875" customWidth="1"/>
  </cols>
  <sheetData>
    <row r="1" spans="1:14" ht="25.8" x14ac:dyDescent="0.5">
      <c r="A1" s="294" t="s">
        <v>292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</row>
    <row r="3" spans="1:14" x14ac:dyDescent="0.3">
      <c r="A3" s="295" t="s">
        <v>564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</row>
    <row r="18" spans="1:15" ht="23.4" x14ac:dyDescent="0.45">
      <c r="A18" s="293" t="s">
        <v>520</v>
      </c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58"/>
    </row>
    <row r="19" spans="1:15" ht="23.4" x14ac:dyDescent="0.45">
      <c r="A19" s="293" t="s">
        <v>521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</row>
    <row r="20" spans="1:15" ht="23.4" x14ac:dyDescent="0.45">
      <c r="A20" s="293" t="s">
        <v>552</v>
      </c>
      <c r="B20" s="293"/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</row>
    <row r="21" spans="1:15" ht="23.4" x14ac:dyDescent="0.45">
      <c r="A21" s="293" t="s">
        <v>553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</row>
    <row r="23" spans="1:15" ht="23.4" x14ac:dyDescent="0.45">
      <c r="A23" s="296" t="s">
        <v>565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7"/>
    </row>
    <row r="24" spans="1:15" ht="23.4" x14ac:dyDescent="0.45">
      <c r="A24" s="293" t="s">
        <v>566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</row>
    <row r="25" spans="1:15" ht="23.4" x14ac:dyDescent="0.45">
      <c r="A25" s="293" t="s">
        <v>567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</row>
    <row r="26" spans="1:15" x14ac:dyDescent="0.3">
      <c r="A26" s="292"/>
      <c r="B26" s="292"/>
      <c r="C26" s="57"/>
      <c r="D26" s="57"/>
    </row>
    <row r="27" spans="1:15" ht="23.4" x14ac:dyDescent="0.45">
      <c r="A27" s="293" t="s">
        <v>563</v>
      </c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</row>
    <row r="28" spans="1:15" x14ac:dyDescent="0.3">
      <c r="A28" s="292"/>
      <c r="B28" s="292"/>
      <c r="C28" s="57"/>
      <c r="D28" s="57"/>
    </row>
  </sheetData>
  <mergeCells count="12">
    <mergeCell ref="A28:B28"/>
    <mergeCell ref="A18:N18"/>
    <mergeCell ref="A19:N19"/>
    <mergeCell ref="A1:N1"/>
    <mergeCell ref="A3:N3"/>
    <mergeCell ref="A20:N20"/>
    <mergeCell ref="A21:N21"/>
    <mergeCell ref="A23:N23"/>
    <mergeCell ref="A24:N24"/>
    <mergeCell ref="A25:N25"/>
    <mergeCell ref="A27:N27"/>
    <mergeCell ref="A26:B26"/>
  </mergeCells>
  <pageMargins left="0.7" right="0.7" top="0.75" bottom="0.75" header="0.3" footer="0.3"/>
  <pageSetup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98"/>
  <sheetViews>
    <sheetView workbookViewId="0">
      <selection activeCell="G26" sqref="G26"/>
    </sheetView>
  </sheetViews>
  <sheetFormatPr defaultRowHeight="14.4" x14ac:dyDescent="0.3"/>
  <cols>
    <col min="2" max="2" width="17.33203125" customWidth="1"/>
    <col min="3" max="3" width="13.109375" customWidth="1"/>
    <col min="4" max="4" width="15.44140625" customWidth="1"/>
    <col min="5" max="5" width="12.44140625" customWidth="1"/>
    <col min="6" max="6" width="12.33203125" customWidth="1"/>
    <col min="7" max="7" width="14.109375" customWidth="1"/>
    <col min="8" max="8" width="14.21875" customWidth="1"/>
    <col min="9" max="9" width="22.5546875" customWidth="1"/>
  </cols>
  <sheetData>
    <row r="1" spans="1:9" x14ac:dyDescent="0.3">
      <c r="A1" s="299" t="s">
        <v>389</v>
      </c>
      <c r="B1" s="299"/>
      <c r="C1" s="299"/>
      <c r="D1" s="299"/>
      <c r="E1" s="299"/>
      <c r="F1" s="299"/>
      <c r="G1" s="299"/>
      <c r="H1" s="299"/>
    </row>
    <row r="3" spans="1:9" ht="28.8" customHeight="1" x14ac:dyDescent="0.3">
      <c r="A3" s="132" t="s">
        <v>390</v>
      </c>
      <c r="B3" s="132" t="s">
        <v>391</v>
      </c>
      <c r="C3" s="133" t="s">
        <v>473</v>
      </c>
      <c r="D3" s="133" t="s">
        <v>474</v>
      </c>
      <c r="E3" s="133" t="s">
        <v>475</v>
      </c>
      <c r="F3" s="133" t="s">
        <v>476</v>
      </c>
      <c r="G3" s="133" t="s">
        <v>392</v>
      </c>
      <c r="H3" s="133" t="s">
        <v>393</v>
      </c>
    </row>
    <row r="4" spans="1:9" x14ac:dyDescent="0.3">
      <c r="A4" s="173">
        <v>2010</v>
      </c>
      <c r="B4" s="111">
        <v>55439898</v>
      </c>
      <c r="C4" s="176">
        <v>0.18908</v>
      </c>
      <c r="D4" s="176"/>
      <c r="E4" s="176"/>
      <c r="F4" s="176"/>
      <c r="G4" s="111">
        <f t="shared" ref="G4:G11" si="0">SUM(B4/100)*C4</f>
        <v>104825.7591384</v>
      </c>
      <c r="H4" s="175">
        <f t="shared" ref="H4:H10" si="1">SUM(G4*98%)</f>
        <v>102729.243955632</v>
      </c>
    </row>
    <row r="5" spans="1:9" x14ac:dyDescent="0.3">
      <c r="A5" s="173">
        <v>2011</v>
      </c>
      <c r="B5" s="177">
        <v>57076996</v>
      </c>
      <c r="C5" s="174">
        <v>0.19500000000000001</v>
      </c>
      <c r="D5" s="174"/>
      <c r="E5" s="174"/>
      <c r="F5" s="174"/>
      <c r="G5" s="111">
        <f t="shared" si="0"/>
        <v>111300.1422</v>
      </c>
      <c r="H5" s="175">
        <f t="shared" si="1"/>
        <v>109074.139356</v>
      </c>
    </row>
    <row r="6" spans="1:9" x14ac:dyDescent="0.3">
      <c r="A6" s="173">
        <v>2012</v>
      </c>
      <c r="B6" s="111">
        <v>64693338</v>
      </c>
      <c r="C6" s="174">
        <v>0.185</v>
      </c>
      <c r="D6" s="174"/>
      <c r="E6" s="174"/>
      <c r="F6" s="174"/>
      <c r="G6" s="111">
        <f t="shared" si="0"/>
        <v>119682.6753</v>
      </c>
      <c r="H6" s="175">
        <f t="shared" si="1"/>
        <v>117289.021794</v>
      </c>
    </row>
    <row r="7" spans="1:9" x14ac:dyDescent="0.3">
      <c r="A7" s="173">
        <v>2013</v>
      </c>
      <c r="B7" s="111">
        <v>72715242</v>
      </c>
      <c r="C7" s="174">
        <v>0.17749999999999999</v>
      </c>
      <c r="D7" s="174"/>
      <c r="E7" s="174"/>
      <c r="F7" s="174"/>
      <c r="G7" s="111">
        <f t="shared" si="0"/>
        <v>129069.55455</v>
      </c>
      <c r="H7" s="175">
        <f t="shared" si="1"/>
        <v>126488.163459</v>
      </c>
    </row>
    <row r="8" spans="1:9" x14ac:dyDescent="0.3">
      <c r="A8" s="173">
        <v>2014</v>
      </c>
      <c r="B8" s="111">
        <v>72537685</v>
      </c>
      <c r="C8" s="178">
        <v>0.21681700000000001</v>
      </c>
      <c r="D8" s="178"/>
      <c r="E8" s="178"/>
      <c r="F8" s="178"/>
      <c r="G8" s="111">
        <f t="shared" si="0"/>
        <v>157274.03248645001</v>
      </c>
      <c r="H8" s="175">
        <f t="shared" si="1"/>
        <v>154128.55183672102</v>
      </c>
    </row>
    <row r="9" spans="1:9" x14ac:dyDescent="0.3">
      <c r="A9" s="173">
        <v>2015</v>
      </c>
      <c r="B9" s="111">
        <v>69133165</v>
      </c>
      <c r="C9" s="178">
        <v>0.24738499999999999</v>
      </c>
      <c r="D9" s="178"/>
      <c r="E9" s="178"/>
      <c r="F9" s="178"/>
      <c r="G9" s="111">
        <f t="shared" si="0"/>
        <v>171025.08023525</v>
      </c>
      <c r="H9" s="175">
        <f t="shared" si="1"/>
        <v>167604.578630545</v>
      </c>
    </row>
    <row r="10" spans="1:9" x14ac:dyDescent="0.3">
      <c r="A10" s="173">
        <v>2016</v>
      </c>
      <c r="B10" s="179">
        <v>74597389</v>
      </c>
      <c r="C10" s="180">
        <v>0.31</v>
      </c>
      <c r="D10" s="180"/>
      <c r="E10" s="180"/>
      <c r="F10" s="180"/>
      <c r="G10" s="179">
        <f t="shared" si="0"/>
        <v>231251.90590000001</v>
      </c>
      <c r="H10" s="175">
        <f t="shared" si="1"/>
        <v>226626.86778200002</v>
      </c>
    </row>
    <row r="11" spans="1:9" x14ac:dyDescent="0.3">
      <c r="A11" s="181">
        <v>2017</v>
      </c>
      <c r="B11" s="112">
        <v>71218320</v>
      </c>
      <c r="C11" s="182">
        <v>0.34</v>
      </c>
      <c r="D11" s="182"/>
      <c r="E11" s="182"/>
      <c r="F11" s="182"/>
      <c r="G11" s="112">
        <f t="shared" si="0"/>
        <v>242142.288</v>
      </c>
      <c r="H11" s="183">
        <f t="shared" ref="H11" si="2">SUM(G11*98%)</f>
        <v>237299.44224</v>
      </c>
      <c r="I11" s="90"/>
    </row>
    <row r="12" spans="1:9" x14ac:dyDescent="0.3">
      <c r="A12" s="181">
        <v>2018</v>
      </c>
      <c r="B12" s="112">
        <v>79623044</v>
      </c>
      <c r="C12" s="184">
        <v>0.31640000000000001</v>
      </c>
      <c r="D12" s="184"/>
      <c r="E12" s="184"/>
      <c r="F12" s="184"/>
      <c r="G12" s="183">
        <v>251927.32</v>
      </c>
      <c r="H12" s="183">
        <v>246888.78</v>
      </c>
    </row>
    <row r="13" spans="1:9" x14ac:dyDescent="0.3">
      <c r="A13" s="181">
        <v>2019</v>
      </c>
      <c r="B13" s="112">
        <v>83697074</v>
      </c>
      <c r="C13" s="184">
        <v>0.29709999999999998</v>
      </c>
      <c r="D13" s="184"/>
      <c r="E13" s="184"/>
      <c r="F13" s="184"/>
      <c r="G13" s="183">
        <v>248664.01</v>
      </c>
      <c r="H13" s="183">
        <v>243690.73</v>
      </c>
    </row>
    <row r="14" spans="1:9" s="90" customFormat="1" x14ac:dyDescent="0.3">
      <c r="A14" s="181">
        <v>2020</v>
      </c>
      <c r="B14" s="112">
        <v>82976098</v>
      </c>
      <c r="C14" s="185">
        <v>0.31071799999999999</v>
      </c>
      <c r="D14" s="185"/>
      <c r="E14" s="185"/>
      <c r="F14" s="185"/>
      <c r="G14" s="183">
        <v>257822</v>
      </c>
      <c r="H14" s="183">
        <v>252666</v>
      </c>
    </row>
    <row r="15" spans="1:9" x14ac:dyDescent="0.3">
      <c r="A15" s="173">
        <v>2021</v>
      </c>
      <c r="B15" s="179">
        <v>77295162</v>
      </c>
      <c r="C15" s="186">
        <v>0.22010399999999999</v>
      </c>
      <c r="D15" s="186"/>
      <c r="E15" s="186"/>
      <c r="F15" s="186"/>
      <c r="G15" s="175">
        <v>170129.74</v>
      </c>
      <c r="H15" s="175">
        <v>166727.15</v>
      </c>
    </row>
    <row r="16" spans="1:9" s="90" customFormat="1" x14ac:dyDescent="0.3">
      <c r="A16" s="181">
        <v>2022</v>
      </c>
      <c r="B16" s="112">
        <v>87762835</v>
      </c>
      <c r="C16" s="185">
        <v>0.22017500000000001</v>
      </c>
      <c r="D16" s="183">
        <v>193231.82</v>
      </c>
      <c r="E16" s="185">
        <v>9.2664999999999997E-2</v>
      </c>
      <c r="F16" s="183">
        <v>81325.429999999993</v>
      </c>
      <c r="G16" s="183">
        <v>274557.25</v>
      </c>
      <c r="H16" s="183">
        <v>269066.11</v>
      </c>
    </row>
    <row r="17" spans="1:11" s="90" customFormat="1" x14ac:dyDescent="0.3">
      <c r="A17" s="181">
        <v>2023</v>
      </c>
      <c r="B17" s="112">
        <v>97783415</v>
      </c>
      <c r="C17" s="187">
        <v>0.20622799999999999</v>
      </c>
      <c r="D17" s="183">
        <v>201656.78</v>
      </c>
      <c r="E17" s="185">
        <v>8.5300000000000001E-2</v>
      </c>
      <c r="F17" s="183">
        <v>83409.25</v>
      </c>
      <c r="G17" s="183">
        <v>285066.03000000003</v>
      </c>
      <c r="H17" s="183">
        <v>279364.71000000002</v>
      </c>
    </row>
    <row r="18" spans="1:11" s="90" customFormat="1" x14ac:dyDescent="0.3">
      <c r="A18" s="181">
        <v>2024</v>
      </c>
      <c r="B18" s="112">
        <v>103806607</v>
      </c>
      <c r="C18" s="187">
        <v>0.227963</v>
      </c>
      <c r="D18" s="183">
        <v>236640.66</v>
      </c>
      <c r="E18" s="185">
        <v>8.0482999999999999E-2</v>
      </c>
      <c r="F18" s="183">
        <v>83546.67</v>
      </c>
      <c r="G18" s="183">
        <v>320187.33</v>
      </c>
      <c r="H18" s="183">
        <v>313783.58</v>
      </c>
    </row>
    <row r="19" spans="1:11" s="90" customFormat="1" x14ac:dyDescent="0.3">
      <c r="A19" s="181">
        <v>2025</v>
      </c>
      <c r="B19" s="112">
        <v>110348098</v>
      </c>
      <c r="C19" s="199">
        <v>0.226406</v>
      </c>
      <c r="D19" s="208">
        <v>249834.71</v>
      </c>
      <c r="E19" s="186">
        <v>7.5934000000000001E-2</v>
      </c>
      <c r="F19" s="208">
        <v>83791.72</v>
      </c>
      <c r="G19" s="183">
        <v>333626.44</v>
      </c>
      <c r="H19" s="183">
        <v>326953.90999999997</v>
      </c>
    </row>
    <row r="20" spans="1:11" s="90" customFormat="1" x14ac:dyDescent="0.3">
      <c r="A20" s="181"/>
      <c r="B20" s="112"/>
      <c r="C20" s="199"/>
      <c r="D20" s="183"/>
      <c r="E20" s="186"/>
      <c r="F20" s="183"/>
      <c r="G20" s="183"/>
      <c r="H20" s="183"/>
    </row>
    <row r="21" spans="1:11" s="90" customFormat="1" x14ac:dyDescent="0.3">
      <c r="A21" s="88"/>
      <c r="B21" s="87"/>
      <c r="C21" s="171"/>
      <c r="D21" s="89"/>
      <c r="E21" s="127"/>
      <c r="F21" s="89"/>
      <c r="G21" s="89"/>
      <c r="H21" s="89"/>
    </row>
    <row r="22" spans="1:11" x14ac:dyDescent="0.3">
      <c r="A22" s="88"/>
      <c r="B22" s="87"/>
      <c r="C22" s="110"/>
      <c r="D22" s="110"/>
      <c r="E22" s="110"/>
      <c r="F22" s="110"/>
      <c r="G22" s="89"/>
      <c r="H22" s="89"/>
    </row>
    <row r="23" spans="1:11" x14ac:dyDescent="0.3">
      <c r="A23" s="299" t="s">
        <v>396</v>
      </c>
      <c r="B23" s="299"/>
      <c r="C23" s="299"/>
      <c r="D23" s="299"/>
      <c r="E23" s="299"/>
      <c r="F23" s="299"/>
      <c r="G23" s="299"/>
      <c r="H23" s="299"/>
      <c r="I23" s="299"/>
    </row>
    <row r="25" spans="1:11" x14ac:dyDescent="0.3">
      <c r="A25" s="299" t="s">
        <v>394</v>
      </c>
      <c r="B25" s="299"/>
      <c r="C25" s="60" t="s">
        <v>479</v>
      </c>
      <c r="D25" s="134" t="s">
        <v>497</v>
      </c>
      <c r="E25" s="19" t="s">
        <v>484</v>
      </c>
      <c r="F25" s="19" t="s">
        <v>485</v>
      </c>
      <c r="G25" s="134" t="s">
        <v>477</v>
      </c>
      <c r="H25" s="19" t="s">
        <v>397</v>
      </c>
      <c r="I25" s="19"/>
    </row>
    <row r="26" spans="1:11" x14ac:dyDescent="0.3">
      <c r="A26" s="337" t="s">
        <v>529</v>
      </c>
      <c r="B26" s="337"/>
      <c r="C26" s="200">
        <v>0.308446</v>
      </c>
      <c r="D26" s="189">
        <v>103806607</v>
      </c>
      <c r="E26" s="200">
        <v>0.227963</v>
      </c>
      <c r="F26" s="200">
        <v>8.0482999999999999E-2</v>
      </c>
      <c r="G26" s="189">
        <v>320187.33</v>
      </c>
      <c r="H26" s="201"/>
      <c r="I26" s="40"/>
    </row>
    <row r="27" spans="1:11" x14ac:dyDescent="0.3">
      <c r="A27" s="337" t="s">
        <v>455</v>
      </c>
      <c r="B27" s="337"/>
      <c r="C27" s="200">
        <v>0.28830899999999998</v>
      </c>
      <c r="D27" s="189">
        <v>110348098</v>
      </c>
      <c r="E27" s="200">
        <v>0.21237500000000001</v>
      </c>
      <c r="F27" s="200">
        <v>7.5934000000000001E-2</v>
      </c>
      <c r="G27" s="189">
        <v>318143.5</v>
      </c>
      <c r="H27" s="202">
        <v>2043.83</v>
      </c>
      <c r="I27" s="6" t="s">
        <v>530</v>
      </c>
    </row>
    <row r="28" spans="1:11" x14ac:dyDescent="0.3">
      <c r="A28" s="337" t="s">
        <v>478</v>
      </c>
      <c r="B28" s="337"/>
      <c r="C28" s="200">
        <v>0.30234</v>
      </c>
      <c r="D28" s="189">
        <v>110348098</v>
      </c>
      <c r="E28" s="203">
        <v>0.226406</v>
      </c>
      <c r="F28" s="203">
        <v>7.5934000000000001E-2</v>
      </c>
      <c r="G28" s="189">
        <v>333626.44</v>
      </c>
      <c r="H28" s="204">
        <v>13439.11</v>
      </c>
      <c r="I28" s="6" t="s">
        <v>512</v>
      </c>
    </row>
    <row r="29" spans="1:11" x14ac:dyDescent="0.3">
      <c r="A29" s="188"/>
      <c r="B29" s="188"/>
      <c r="C29" s="200"/>
      <c r="D29" s="189"/>
      <c r="E29" s="203"/>
      <c r="F29" s="203"/>
      <c r="G29" s="189"/>
      <c r="H29" s="204"/>
      <c r="I29" s="6"/>
    </row>
    <row r="30" spans="1:11" x14ac:dyDescent="0.3">
      <c r="A30" s="188" t="s">
        <v>531</v>
      </c>
      <c r="B30" s="188"/>
      <c r="C30" s="200">
        <v>0.308446</v>
      </c>
      <c r="D30" s="189">
        <v>103806607</v>
      </c>
      <c r="E30" s="189">
        <v>236640.66</v>
      </c>
      <c r="F30" s="189">
        <v>83546.67</v>
      </c>
      <c r="G30" s="189">
        <v>320187.33</v>
      </c>
      <c r="H30" s="204"/>
      <c r="I30" s="6"/>
    </row>
    <row r="31" spans="1:11" x14ac:dyDescent="0.3">
      <c r="A31" s="336" t="s">
        <v>395</v>
      </c>
      <c r="B31" s="336"/>
      <c r="C31" s="205">
        <v>0.30234</v>
      </c>
      <c r="D31" s="206">
        <v>110348098</v>
      </c>
      <c r="E31" s="206">
        <v>249834.71</v>
      </c>
      <c r="F31" s="206">
        <v>83791.72</v>
      </c>
      <c r="G31" s="206">
        <v>333626.44</v>
      </c>
      <c r="H31" s="207">
        <v>13439.11</v>
      </c>
      <c r="I31" s="87"/>
      <c r="J31" s="90"/>
      <c r="K31" s="90"/>
    </row>
    <row r="98" spans="1:8" ht="15.6" x14ac:dyDescent="0.3">
      <c r="A98" s="96"/>
      <c r="B98" s="96"/>
      <c r="C98" s="96"/>
      <c r="D98" s="96"/>
      <c r="E98" s="96"/>
      <c r="F98" s="96"/>
      <c r="G98" s="96"/>
      <c r="H98" s="96"/>
    </row>
  </sheetData>
  <mergeCells count="7">
    <mergeCell ref="A31:B31"/>
    <mergeCell ref="A23:I23"/>
    <mergeCell ref="A1:H1"/>
    <mergeCell ref="A25:B25"/>
    <mergeCell ref="A26:B26"/>
    <mergeCell ref="A27:B27"/>
    <mergeCell ref="A28:B28"/>
  </mergeCells>
  <pageMargins left="0.7" right="0.7" top="0.75" bottom="0.75" header="0.3" footer="0.3"/>
  <pageSetup scale="84" fitToHeight="0" orientation="landscape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R77"/>
  <sheetViews>
    <sheetView topLeftCell="A53" workbookViewId="0">
      <selection activeCell="O77" sqref="O77"/>
    </sheetView>
  </sheetViews>
  <sheetFormatPr defaultRowHeight="14.4" x14ac:dyDescent="0.3"/>
  <sheetData>
    <row r="77" spans="18:18" x14ac:dyDescent="0.3">
      <c r="R77">
        <v>11111</v>
      </c>
    </row>
  </sheetData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topLeftCell="B4" workbookViewId="0">
      <selection activeCell="R14" sqref="R14"/>
    </sheetView>
  </sheetViews>
  <sheetFormatPr defaultRowHeight="14.4" x14ac:dyDescent="0.3"/>
  <sheetData/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opLeftCell="A25"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workbookViewId="0">
      <selection activeCell="H7" sqref="H7"/>
    </sheetView>
  </sheetViews>
  <sheetFormatPr defaultRowHeight="14.4" x14ac:dyDescent="0.3"/>
  <cols>
    <col min="3" max="3" width="15.6640625" style="6" customWidth="1"/>
    <col min="5" max="5" width="11.21875" bestFit="1" customWidth="1"/>
    <col min="7" max="7" width="13.77734375" style="6" bestFit="1" customWidth="1"/>
  </cols>
  <sheetData>
    <row r="1" spans="1:7" ht="18" x14ac:dyDescent="0.35">
      <c r="A1" s="305" t="s">
        <v>292</v>
      </c>
      <c r="B1" s="305"/>
      <c r="C1" s="305"/>
      <c r="D1" s="305"/>
      <c r="E1" s="305"/>
      <c r="F1" s="305"/>
      <c r="G1" s="305"/>
    </row>
    <row r="2" spans="1:7" x14ac:dyDescent="0.3">
      <c r="A2" s="299" t="s">
        <v>312</v>
      </c>
      <c r="B2" s="299"/>
      <c r="C2" s="299"/>
      <c r="D2" s="299"/>
      <c r="E2" s="299"/>
      <c r="F2" s="299"/>
      <c r="G2" s="299"/>
    </row>
    <row r="3" spans="1:7" x14ac:dyDescent="0.3">
      <c r="A3" s="299" t="s">
        <v>525</v>
      </c>
      <c r="B3" s="299"/>
      <c r="C3" s="299"/>
      <c r="D3" s="299"/>
      <c r="E3" s="299"/>
      <c r="F3" s="299"/>
      <c r="G3" s="299"/>
    </row>
    <row r="5" spans="1:7" ht="15.6" x14ac:dyDescent="0.3">
      <c r="A5" s="304" t="s">
        <v>313</v>
      </c>
      <c r="B5" s="304"/>
      <c r="C5" s="304"/>
      <c r="E5" s="304" t="s">
        <v>323</v>
      </c>
      <c r="F5" s="304"/>
      <c r="G5" s="304"/>
    </row>
    <row r="7" spans="1:7" ht="15" thickBot="1" x14ac:dyDescent="0.35">
      <c r="A7" s="299" t="s">
        <v>314</v>
      </c>
      <c r="B7" s="300"/>
      <c r="C7" s="84">
        <v>1299395</v>
      </c>
      <c r="E7" s="299" t="s">
        <v>314</v>
      </c>
      <c r="F7" s="300"/>
      <c r="G7" s="85">
        <v>1744895</v>
      </c>
    </row>
    <row r="9" spans="1:7" x14ac:dyDescent="0.3">
      <c r="A9" s="299" t="s">
        <v>315</v>
      </c>
      <c r="B9" s="299"/>
      <c r="E9" s="299" t="s">
        <v>315</v>
      </c>
      <c r="F9" s="299"/>
    </row>
    <row r="10" spans="1:7" x14ac:dyDescent="0.3">
      <c r="A10" s="301" t="s">
        <v>316</v>
      </c>
      <c r="B10" s="302"/>
      <c r="C10" s="91">
        <v>285700</v>
      </c>
      <c r="E10" s="301" t="s">
        <v>324</v>
      </c>
      <c r="F10" s="302"/>
      <c r="G10" s="91">
        <v>433215</v>
      </c>
    </row>
    <row r="11" spans="1:7" x14ac:dyDescent="0.3">
      <c r="A11" s="301" t="s">
        <v>317</v>
      </c>
      <c r="B11" s="302"/>
      <c r="C11" s="91">
        <v>77125</v>
      </c>
      <c r="E11" s="301" t="s">
        <v>285</v>
      </c>
      <c r="F11" s="302"/>
      <c r="G11" s="91">
        <v>197338</v>
      </c>
    </row>
    <row r="12" spans="1:7" x14ac:dyDescent="0.3">
      <c r="A12" s="301" t="s">
        <v>318</v>
      </c>
      <c r="B12" s="302"/>
      <c r="C12" s="91">
        <v>27500</v>
      </c>
      <c r="E12" s="301" t="s">
        <v>284</v>
      </c>
      <c r="F12" s="302"/>
      <c r="G12" s="91">
        <v>659645</v>
      </c>
    </row>
    <row r="13" spans="1:7" ht="15" thickBot="1" x14ac:dyDescent="0.35">
      <c r="A13" s="301" t="s">
        <v>282</v>
      </c>
      <c r="B13" s="302"/>
      <c r="C13" s="91">
        <v>614225</v>
      </c>
      <c r="E13" s="301" t="s">
        <v>286</v>
      </c>
      <c r="F13" s="302"/>
      <c r="G13" s="92">
        <v>246305</v>
      </c>
    </row>
    <row r="14" spans="1:7" ht="15" thickTop="1" x14ac:dyDescent="0.3">
      <c r="A14" s="301" t="s">
        <v>319</v>
      </c>
      <c r="B14" s="302"/>
      <c r="C14" s="91">
        <v>199612</v>
      </c>
      <c r="E14" s="303" t="s">
        <v>322</v>
      </c>
      <c r="F14" s="303"/>
      <c r="G14" s="93">
        <f>SUM(G7-G10-G11-G12-G13)</f>
        <v>208392</v>
      </c>
    </row>
    <row r="15" spans="1:7" x14ac:dyDescent="0.3">
      <c r="A15" s="301" t="s">
        <v>288</v>
      </c>
      <c r="B15" s="302"/>
      <c r="C15" s="91">
        <v>254022</v>
      </c>
    </row>
    <row r="16" spans="1:7" x14ac:dyDescent="0.3">
      <c r="A16" s="301" t="s">
        <v>320</v>
      </c>
      <c r="B16" s="302"/>
      <c r="C16" s="91">
        <v>44600</v>
      </c>
      <c r="E16" s="98"/>
      <c r="G16" s="99"/>
    </row>
    <row r="17" spans="1:5" x14ac:dyDescent="0.3">
      <c r="A17" s="301" t="s">
        <v>321</v>
      </c>
      <c r="B17" s="302"/>
      <c r="C17" s="91">
        <v>1000</v>
      </c>
    </row>
    <row r="18" spans="1:5" x14ac:dyDescent="0.3">
      <c r="A18" s="298" t="s">
        <v>322</v>
      </c>
      <c r="B18" s="298"/>
      <c r="C18" s="172">
        <f>SUM(C7-C10-C11-C12-C13-C14-C15-C16-C17)</f>
        <v>-204389</v>
      </c>
    </row>
    <row r="22" spans="1:5" ht="18" x14ac:dyDescent="0.35">
      <c r="B22" s="94" t="s">
        <v>463</v>
      </c>
      <c r="E22" s="129">
        <f>SUM(C18+G14)</f>
        <v>4003</v>
      </c>
    </row>
  </sheetData>
  <mergeCells count="23">
    <mergeCell ref="A11:B11"/>
    <mergeCell ref="A12:B12"/>
    <mergeCell ref="E5:G5"/>
    <mergeCell ref="A1:G1"/>
    <mergeCell ref="A2:G2"/>
    <mergeCell ref="A3:G3"/>
    <mergeCell ref="A5:C5"/>
    <mergeCell ref="A18:B18"/>
    <mergeCell ref="E7:F7"/>
    <mergeCell ref="E9:F9"/>
    <mergeCell ref="E10:F10"/>
    <mergeCell ref="E11:F11"/>
    <mergeCell ref="E12:F12"/>
    <mergeCell ref="E13:F13"/>
    <mergeCell ref="E14:F14"/>
    <mergeCell ref="A13:B13"/>
    <mergeCell ref="A14:B14"/>
    <mergeCell ref="A15:B15"/>
    <mergeCell ref="A16:B16"/>
    <mergeCell ref="A17:B17"/>
    <mergeCell ref="A7:B7"/>
    <mergeCell ref="A9:B9"/>
    <mergeCell ref="A10:B10"/>
  </mergeCells>
  <pageMargins left="0.7" right="0.7" top="0.75" bottom="0.75" header="0.3" footer="0.3"/>
  <pageSetup fitToWidth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88"/>
  <sheetViews>
    <sheetView tabSelected="1" topLeftCell="A63" workbookViewId="0">
      <selection activeCell="R75" sqref="R75"/>
    </sheetView>
  </sheetViews>
  <sheetFormatPr defaultRowHeight="14.4" x14ac:dyDescent="0.3"/>
  <cols>
    <col min="6" max="6" width="13.88671875" style="273" customWidth="1"/>
    <col min="7" max="7" width="14.77734375" style="7" hidden="1" customWidth="1"/>
    <col min="8" max="8" width="0.109375" style="7" customWidth="1"/>
    <col min="9" max="9" width="14.77734375" style="265" customWidth="1"/>
    <col min="10" max="10" width="10.77734375" customWidth="1"/>
    <col min="11" max="11" width="13.5546875" style="258" customWidth="1"/>
    <col min="12" max="12" width="13.88671875" customWidth="1"/>
  </cols>
  <sheetData>
    <row r="1" spans="1:12" ht="21" x14ac:dyDescent="0.4">
      <c r="A1" s="313" t="s">
        <v>164</v>
      </c>
      <c r="B1" s="313"/>
      <c r="C1" s="313"/>
      <c r="D1" s="313"/>
      <c r="E1" s="313"/>
      <c r="F1" s="313"/>
      <c r="G1" s="313"/>
      <c r="H1" s="313"/>
    </row>
    <row r="2" spans="1:12" x14ac:dyDescent="0.3">
      <c r="A2" s="299" t="s">
        <v>426</v>
      </c>
      <c r="B2" s="299"/>
      <c r="C2" s="299"/>
      <c r="D2" s="299"/>
      <c r="E2" s="299"/>
      <c r="F2" s="299"/>
      <c r="G2" s="299"/>
      <c r="H2" s="299"/>
    </row>
    <row r="3" spans="1:12" x14ac:dyDescent="0.3">
      <c r="A3" s="299">
        <v>12</v>
      </c>
      <c r="B3" s="299"/>
      <c r="C3" s="299"/>
      <c r="D3" s="299"/>
      <c r="E3" s="299"/>
      <c r="F3" s="299"/>
      <c r="G3" s="299"/>
      <c r="H3" s="299"/>
    </row>
    <row r="4" spans="1:12" x14ac:dyDescent="0.3">
      <c r="F4" s="270" t="s">
        <v>18</v>
      </c>
      <c r="G4" s="11" t="s">
        <v>489</v>
      </c>
      <c r="H4" s="116"/>
      <c r="I4" s="266" t="s">
        <v>568</v>
      </c>
    </row>
    <row r="5" spans="1:12" ht="15" thickBot="1" x14ac:dyDescent="0.35">
      <c r="A5" s="318" t="s">
        <v>0</v>
      </c>
      <c r="B5" s="318"/>
      <c r="C5" s="318"/>
      <c r="D5" s="318"/>
      <c r="E5" s="318"/>
      <c r="F5" s="271" t="s">
        <v>559</v>
      </c>
      <c r="G5" s="150">
        <v>45148</v>
      </c>
      <c r="H5" s="151" t="s">
        <v>490</v>
      </c>
      <c r="I5" s="267" t="s">
        <v>525</v>
      </c>
      <c r="K5" s="261" t="s">
        <v>507</v>
      </c>
    </row>
    <row r="6" spans="1:12" x14ac:dyDescent="0.3">
      <c r="A6" s="1">
        <v>4600</v>
      </c>
      <c r="B6" s="306" t="s">
        <v>1</v>
      </c>
      <c r="C6" s="306"/>
      <c r="D6" s="306"/>
      <c r="E6" s="306"/>
      <c r="F6" s="276">
        <v>4500</v>
      </c>
      <c r="G6" s="7">
        <v>4245</v>
      </c>
      <c r="H6" s="138">
        <v>1245</v>
      </c>
      <c r="I6" s="280">
        <v>4500</v>
      </c>
      <c r="K6" s="262">
        <v>4500</v>
      </c>
    </row>
    <row r="7" spans="1:12" x14ac:dyDescent="0.3">
      <c r="A7" s="1">
        <v>1230</v>
      </c>
      <c r="B7" s="306" t="s">
        <v>2</v>
      </c>
      <c r="C7" s="306"/>
      <c r="D7" s="306"/>
      <c r="E7" s="306"/>
      <c r="F7" s="276">
        <v>236641</v>
      </c>
      <c r="G7" s="7">
        <v>181621</v>
      </c>
      <c r="H7" s="136">
        <v>11611</v>
      </c>
      <c r="I7" s="281">
        <v>249835</v>
      </c>
      <c r="K7" s="262">
        <v>249835</v>
      </c>
      <c r="L7" s="256" t="s">
        <v>532</v>
      </c>
    </row>
    <row r="8" spans="1:12" x14ac:dyDescent="0.3">
      <c r="A8" s="1">
        <v>1231</v>
      </c>
      <c r="B8" s="2" t="s">
        <v>492</v>
      </c>
      <c r="C8" s="2"/>
      <c r="D8" s="2"/>
      <c r="E8" s="2"/>
      <c r="F8" s="276">
        <v>3000</v>
      </c>
      <c r="G8" s="7">
        <v>4761</v>
      </c>
      <c r="H8" s="137">
        <v>4761</v>
      </c>
      <c r="I8" s="281">
        <v>5000</v>
      </c>
      <c r="K8" s="262">
        <v>5000</v>
      </c>
      <c r="L8" s="256" t="s">
        <v>532</v>
      </c>
    </row>
    <row r="9" spans="1:12" x14ac:dyDescent="0.3">
      <c r="A9" s="1">
        <v>1234</v>
      </c>
      <c r="B9" s="2" t="s">
        <v>493</v>
      </c>
      <c r="C9" s="2"/>
      <c r="D9" s="2"/>
      <c r="E9" s="2"/>
      <c r="F9" s="276">
        <v>80000</v>
      </c>
      <c r="G9" s="7">
        <v>77975</v>
      </c>
      <c r="H9" s="137">
        <v>77975</v>
      </c>
      <c r="I9" s="281">
        <v>80000</v>
      </c>
      <c r="K9" s="262">
        <v>80000</v>
      </c>
      <c r="L9" s="19" t="s">
        <v>548</v>
      </c>
    </row>
    <row r="10" spans="1:12" x14ac:dyDescent="0.3">
      <c r="A10" s="1">
        <v>4620</v>
      </c>
      <c r="B10" s="306" t="s">
        <v>3</v>
      </c>
      <c r="C10" s="306"/>
      <c r="D10" s="306"/>
      <c r="E10" s="306"/>
      <c r="F10" s="276">
        <v>470000</v>
      </c>
      <c r="G10" s="7">
        <v>392870</v>
      </c>
      <c r="H10" s="136">
        <v>29920</v>
      </c>
      <c r="I10" s="280">
        <v>460000</v>
      </c>
      <c r="K10" s="262">
        <v>460000</v>
      </c>
      <c r="L10" s="254" t="s">
        <v>532</v>
      </c>
    </row>
    <row r="11" spans="1:12" x14ac:dyDescent="0.3">
      <c r="A11" s="1">
        <v>4630</v>
      </c>
      <c r="B11" s="306" t="s">
        <v>4</v>
      </c>
      <c r="C11" s="306"/>
      <c r="D11" s="306"/>
      <c r="E11" s="306"/>
      <c r="F11" s="276">
        <v>100</v>
      </c>
      <c r="G11" s="7">
        <v>35</v>
      </c>
      <c r="H11" s="136">
        <v>65</v>
      </c>
      <c r="I11" s="280">
        <v>100</v>
      </c>
      <c r="K11" s="262">
        <v>100</v>
      </c>
      <c r="L11" s="19"/>
    </row>
    <row r="12" spans="1:12" x14ac:dyDescent="0.3">
      <c r="A12" s="1">
        <v>4640</v>
      </c>
      <c r="B12" s="306" t="s">
        <v>5</v>
      </c>
      <c r="C12" s="306"/>
      <c r="D12" s="306"/>
      <c r="E12" s="306"/>
      <c r="F12" s="276">
        <v>15000</v>
      </c>
      <c r="G12" s="7">
        <v>18128</v>
      </c>
      <c r="H12" s="137">
        <v>7128</v>
      </c>
      <c r="I12" s="280">
        <v>15000</v>
      </c>
      <c r="K12" s="262">
        <v>15000</v>
      </c>
      <c r="L12" s="19"/>
    </row>
    <row r="13" spans="1:12" x14ac:dyDescent="0.3">
      <c r="A13" s="1">
        <v>4650</v>
      </c>
      <c r="B13" s="306" t="s">
        <v>437</v>
      </c>
      <c r="C13" s="306"/>
      <c r="D13" s="306"/>
      <c r="E13" s="306"/>
      <c r="F13" s="276">
        <v>100</v>
      </c>
      <c r="H13" s="136">
        <v>100</v>
      </c>
      <c r="I13" s="280">
        <v>100</v>
      </c>
      <c r="K13" s="262">
        <v>100</v>
      </c>
      <c r="L13" s="19"/>
    </row>
    <row r="14" spans="1:12" x14ac:dyDescent="0.3">
      <c r="A14" s="1">
        <v>4660</v>
      </c>
      <c r="B14" s="306" t="s">
        <v>6</v>
      </c>
      <c r="C14" s="306"/>
      <c r="D14" s="306"/>
      <c r="E14" s="306"/>
      <c r="F14" s="276">
        <v>95000</v>
      </c>
      <c r="G14" s="7">
        <v>101306</v>
      </c>
      <c r="H14" s="137">
        <v>21306</v>
      </c>
      <c r="I14" s="280">
        <v>90000</v>
      </c>
      <c r="K14" s="262">
        <v>90000</v>
      </c>
      <c r="L14" s="254" t="s">
        <v>532</v>
      </c>
    </row>
    <row r="15" spans="1:12" x14ac:dyDescent="0.3">
      <c r="A15" s="1">
        <v>4690</v>
      </c>
      <c r="B15" s="306" t="s">
        <v>7</v>
      </c>
      <c r="C15" s="306"/>
      <c r="D15" s="306"/>
      <c r="E15" s="306"/>
      <c r="F15" s="276">
        <v>500</v>
      </c>
      <c r="G15" s="7">
        <v>445</v>
      </c>
      <c r="H15" s="136">
        <v>55</v>
      </c>
      <c r="I15" s="280">
        <v>500</v>
      </c>
      <c r="K15" s="262">
        <v>500</v>
      </c>
      <c r="L15" s="19"/>
    </row>
    <row r="16" spans="1:12" x14ac:dyDescent="0.3">
      <c r="A16" s="1">
        <v>4720</v>
      </c>
      <c r="B16" s="306" t="s">
        <v>9</v>
      </c>
      <c r="C16" s="306"/>
      <c r="D16" s="306"/>
      <c r="E16" s="306"/>
      <c r="F16" s="276">
        <v>165000</v>
      </c>
      <c r="G16" s="7">
        <v>148359</v>
      </c>
      <c r="H16" s="136">
        <v>1641</v>
      </c>
      <c r="I16" s="280">
        <v>175000</v>
      </c>
      <c r="K16" s="262">
        <v>175000</v>
      </c>
      <c r="L16" s="256" t="s">
        <v>532</v>
      </c>
    </row>
    <row r="17" spans="1:12" x14ac:dyDescent="0.3">
      <c r="A17" s="1">
        <v>4721</v>
      </c>
      <c r="B17" s="317" t="s">
        <v>402</v>
      </c>
      <c r="C17" s="317"/>
      <c r="D17" s="317"/>
      <c r="E17" s="317"/>
      <c r="F17" s="276">
        <v>82500</v>
      </c>
      <c r="G17" s="7">
        <v>74180</v>
      </c>
      <c r="H17" s="136">
        <v>820</v>
      </c>
      <c r="I17" s="280">
        <v>87500</v>
      </c>
      <c r="K17" s="262">
        <v>87500</v>
      </c>
      <c r="L17" s="256" t="s">
        <v>532</v>
      </c>
    </row>
    <row r="18" spans="1:12" x14ac:dyDescent="0.3">
      <c r="A18" s="1">
        <v>4722</v>
      </c>
      <c r="B18" s="317" t="s">
        <v>403</v>
      </c>
      <c r="C18" s="317"/>
      <c r="D18" s="317"/>
      <c r="E18" s="317"/>
      <c r="F18" s="276"/>
      <c r="H18" s="136"/>
      <c r="I18" s="280"/>
      <c r="K18" s="262"/>
      <c r="L18" s="19"/>
    </row>
    <row r="19" spans="1:12" x14ac:dyDescent="0.3">
      <c r="A19" s="1">
        <v>4723</v>
      </c>
      <c r="B19" s="317" t="s">
        <v>404</v>
      </c>
      <c r="C19" s="317"/>
      <c r="D19" s="317"/>
      <c r="E19" s="317"/>
      <c r="F19" s="276">
        <v>82500</v>
      </c>
      <c r="G19" s="7">
        <v>74180</v>
      </c>
      <c r="H19" s="136">
        <v>820</v>
      </c>
      <c r="I19" s="280">
        <v>87500</v>
      </c>
      <c r="K19" s="262">
        <v>87500</v>
      </c>
      <c r="L19" s="256" t="s">
        <v>532</v>
      </c>
    </row>
    <row r="20" spans="1:12" x14ac:dyDescent="0.3">
      <c r="A20" s="1">
        <v>4730</v>
      </c>
      <c r="B20" s="317" t="s">
        <v>10</v>
      </c>
      <c r="C20" s="317"/>
      <c r="D20" s="317"/>
      <c r="E20" s="317"/>
      <c r="F20" s="276">
        <v>660</v>
      </c>
      <c r="G20" s="7">
        <v>1430</v>
      </c>
      <c r="H20" s="138">
        <v>770</v>
      </c>
      <c r="I20" s="280">
        <v>660</v>
      </c>
      <c r="K20" s="262">
        <v>660</v>
      </c>
      <c r="L20" s="19"/>
    </row>
    <row r="21" spans="1:12" x14ac:dyDescent="0.3">
      <c r="A21" s="1">
        <v>4780</v>
      </c>
      <c r="B21" s="306" t="s">
        <v>11</v>
      </c>
      <c r="C21" s="306"/>
      <c r="D21" s="306"/>
      <c r="E21" s="306"/>
      <c r="F21" s="276">
        <v>10000</v>
      </c>
      <c r="G21" s="7">
        <v>11380</v>
      </c>
      <c r="H21" s="153">
        <v>4620</v>
      </c>
      <c r="I21" s="280">
        <v>10000</v>
      </c>
      <c r="K21" s="262">
        <v>10000</v>
      </c>
      <c r="L21" s="19"/>
    </row>
    <row r="22" spans="1:12" x14ac:dyDescent="0.3">
      <c r="A22" s="1">
        <v>4781</v>
      </c>
      <c r="B22" s="2" t="s">
        <v>422</v>
      </c>
      <c r="C22" s="2"/>
      <c r="D22" s="2"/>
      <c r="E22" s="2"/>
      <c r="F22" s="276"/>
      <c r="G22" s="7">
        <v>680</v>
      </c>
      <c r="H22" s="138">
        <v>680</v>
      </c>
      <c r="I22" s="280"/>
      <c r="K22" s="262"/>
      <c r="L22" s="19"/>
    </row>
    <row r="23" spans="1:12" x14ac:dyDescent="0.3">
      <c r="A23" s="1">
        <v>4785</v>
      </c>
      <c r="B23" s="306" t="s">
        <v>12</v>
      </c>
      <c r="C23" s="306"/>
      <c r="D23" s="306"/>
      <c r="E23" s="306"/>
      <c r="F23" s="276">
        <v>10000</v>
      </c>
      <c r="G23" s="7">
        <v>6164</v>
      </c>
      <c r="H23" s="153">
        <v>3836</v>
      </c>
      <c r="I23" s="280">
        <v>7500</v>
      </c>
      <c r="K23" s="262">
        <v>7500</v>
      </c>
      <c r="L23" s="254" t="s">
        <v>532</v>
      </c>
    </row>
    <row r="24" spans="1:12" x14ac:dyDescent="0.3">
      <c r="A24" s="1">
        <v>4790</v>
      </c>
      <c r="B24" s="306" t="s">
        <v>13</v>
      </c>
      <c r="C24" s="306"/>
      <c r="D24" s="306"/>
      <c r="E24" s="306"/>
      <c r="F24" s="276">
        <v>25000</v>
      </c>
      <c r="G24" s="7">
        <v>48781</v>
      </c>
      <c r="H24" s="137">
        <v>248719</v>
      </c>
      <c r="I24" s="280">
        <v>25000</v>
      </c>
      <c r="K24" s="262">
        <v>25000</v>
      </c>
      <c r="L24" s="19"/>
    </row>
    <row r="25" spans="1:12" x14ac:dyDescent="0.3">
      <c r="A25" s="1">
        <v>4792</v>
      </c>
      <c r="B25" s="306" t="s">
        <v>14</v>
      </c>
      <c r="C25" s="306"/>
      <c r="D25" s="306"/>
      <c r="E25" s="306"/>
      <c r="F25" s="276">
        <v>1200</v>
      </c>
      <c r="G25" s="7">
        <v>455</v>
      </c>
      <c r="H25" s="153">
        <v>745</v>
      </c>
      <c r="I25" s="280">
        <v>1200</v>
      </c>
      <c r="K25" s="262">
        <v>1200</v>
      </c>
      <c r="L25" s="19"/>
    </row>
    <row r="26" spans="1:12" x14ac:dyDescent="0.3">
      <c r="A26" s="1">
        <v>4810</v>
      </c>
      <c r="B26" s="306" t="s">
        <v>15</v>
      </c>
      <c r="C26" s="306"/>
      <c r="D26" s="306"/>
      <c r="E26" s="306"/>
      <c r="F26" s="276"/>
      <c r="H26" s="118" t="s">
        <v>458</v>
      </c>
      <c r="I26" s="259"/>
      <c r="K26" s="262"/>
      <c r="L26" s="19"/>
    </row>
    <row r="27" spans="1:12" x14ac:dyDescent="0.3">
      <c r="A27" s="1">
        <v>4811</v>
      </c>
      <c r="B27" s="306" t="s">
        <v>16</v>
      </c>
      <c r="C27" s="306"/>
      <c r="D27" s="306"/>
      <c r="E27" s="306"/>
      <c r="F27" s="277"/>
      <c r="G27" s="36"/>
      <c r="H27" s="36"/>
      <c r="I27" s="259"/>
      <c r="K27" s="262"/>
      <c r="L27" s="19"/>
    </row>
    <row r="28" spans="1:12" x14ac:dyDescent="0.3">
      <c r="A28" s="1">
        <v>4812</v>
      </c>
      <c r="B28" s="306" t="s">
        <v>364</v>
      </c>
      <c r="C28" s="306"/>
      <c r="D28" s="306"/>
      <c r="E28" s="306"/>
      <c r="F28" s="276"/>
      <c r="H28" s="59"/>
      <c r="I28" s="259"/>
      <c r="K28" s="262"/>
      <c r="L28" s="19"/>
    </row>
    <row r="29" spans="1:12" ht="15" thickBot="1" x14ac:dyDescent="0.35">
      <c r="A29" s="3">
        <v>4813</v>
      </c>
      <c r="B29" s="307" t="s">
        <v>302</v>
      </c>
      <c r="C29" s="307"/>
      <c r="D29" s="307"/>
      <c r="E29" s="307"/>
      <c r="F29" s="278"/>
      <c r="G29" s="8"/>
      <c r="H29" s="149"/>
      <c r="I29" s="282"/>
      <c r="K29" s="263"/>
      <c r="L29" s="19"/>
    </row>
    <row r="30" spans="1:12" x14ac:dyDescent="0.3">
      <c r="A30" s="308" t="s">
        <v>17</v>
      </c>
      <c r="B30" s="308"/>
      <c r="C30" s="308"/>
      <c r="D30" s="308"/>
      <c r="E30" s="308"/>
      <c r="F30" s="279">
        <f>SUM(F6:F29)</f>
        <v>1281701</v>
      </c>
      <c r="G30" s="9">
        <f>SUM(G6:G29)</f>
        <v>1146995</v>
      </c>
      <c r="H30" s="146">
        <f>SUM(F30-G30)</f>
        <v>134706</v>
      </c>
      <c r="I30" s="280">
        <f>SUM(I6:I29)</f>
        <v>1299395</v>
      </c>
      <c r="K30" s="262">
        <f>SUM(K6:K29)</f>
        <v>1299395</v>
      </c>
    </row>
    <row r="31" spans="1:12" x14ac:dyDescent="0.3">
      <c r="H31" s="36"/>
    </row>
    <row r="32" spans="1:12" x14ac:dyDescent="0.3">
      <c r="F32" s="270" t="s">
        <v>18</v>
      </c>
      <c r="G32" s="11" t="s">
        <v>489</v>
      </c>
      <c r="H32" s="135"/>
      <c r="I32" s="266" t="s">
        <v>568</v>
      </c>
    </row>
    <row r="33" spans="1:12" ht="15" thickBot="1" x14ac:dyDescent="0.35">
      <c r="A33" s="309" t="s">
        <v>19</v>
      </c>
      <c r="B33" s="309"/>
      <c r="C33" s="309"/>
      <c r="D33" s="309"/>
      <c r="E33" s="309"/>
      <c r="F33" s="271" t="s">
        <v>559</v>
      </c>
      <c r="G33" s="150">
        <v>45148</v>
      </c>
      <c r="H33" s="151" t="s">
        <v>490</v>
      </c>
      <c r="I33" s="267" t="s">
        <v>525</v>
      </c>
      <c r="K33" s="261" t="s">
        <v>507</v>
      </c>
    </row>
    <row r="34" spans="1:12" x14ac:dyDescent="0.3">
      <c r="A34" s="2" t="s">
        <v>20</v>
      </c>
      <c r="B34" s="316" t="s">
        <v>21</v>
      </c>
      <c r="C34" s="316"/>
      <c r="D34" s="316"/>
      <c r="E34" s="316"/>
      <c r="F34" s="276">
        <v>1200</v>
      </c>
      <c r="G34" s="7">
        <v>1100</v>
      </c>
      <c r="H34" s="14">
        <v>100</v>
      </c>
      <c r="I34" s="280">
        <v>1200</v>
      </c>
      <c r="K34" s="262">
        <v>1200</v>
      </c>
      <c r="L34" s="19"/>
    </row>
    <row r="35" spans="1:12" x14ac:dyDescent="0.3">
      <c r="A35" s="2" t="s">
        <v>304</v>
      </c>
      <c r="B35" s="314" t="s">
        <v>48</v>
      </c>
      <c r="C35" s="314"/>
      <c r="D35" s="314"/>
      <c r="E35" s="314"/>
      <c r="F35" s="276"/>
      <c r="H35" s="14"/>
      <c r="I35" s="280"/>
      <c r="K35" s="262"/>
      <c r="L35" s="19"/>
    </row>
    <row r="36" spans="1:12" x14ac:dyDescent="0.3">
      <c r="A36" s="2" t="s">
        <v>305</v>
      </c>
      <c r="B36" s="314" t="s">
        <v>66</v>
      </c>
      <c r="C36" s="314"/>
      <c r="D36" s="314"/>
      <c r="E36" s="314"/>
      <c r="F36" s="276"/>
      <c r="H36" s="14"/>
      <c r="I36" s="280"/>
      <c r="K36" s="262"/>
      <c r="L36" s="19"/>
    </row>
    <row r="37" spans="1:12" x14ac:dyDescent="0.3">
      <c r="A37" s="2" t="s">
        <v>306</v>
      </c>
      <c r="B37" s="314" t="s">
        <v>52</v>
      </c>
      <c r="C37" s="314"/>
      <c r="D37" s="314"/>
      <c r="E37" s="314"/>
      <c r="F37" s="276"/>
      <c r="H37" s="14"/>
      <c r="I37" s="280"/>
      <c r="K37" s="262"/>
      <c r="L37" s="19"/>
    </row>
    <row r="38" spans="1:12" x14ac:dyDescent="0.3">
      <c r="A38" s="2" t="s">
        <v>22</v>
      </c>
      <c r="B38" s="306" t="s">
        <v>23</v>
      </c>
      <c r="C38" s="306"/>
      <c r="D38" s="306"/>
      <c r="E38" s="306"/>
      <c r="F38" s="276">
        <v>1500</v>
      </c>
      <c r="G38" s="7">
        <v>0</v>
      </c>
      <c r="H38" s="14">
        <v>1500</v>
      </c>
      <c r="I38" s="280">
        <v>1000</v>
      </c>
      <c r="K38" s="262">
        <v>1000</v>
      </c>
      <c r="L38" s="256" t="s">
        <v>532</v>
      </c>
    </row>
    <row r="39" spans="1:12" x14ac:dyDescent="0.3">
      <c r="A39" s="2" t="s">
        <v>24</v>
      </c>
      <c r="B39" s="306" t="s">
        <v>25</v>
      </c>
      <c r="C39" s="306"/>
      <c r="D39" s="306"/>
      <c r="E39" s="306"/>
      <c r="F39" s="276">
        <v>1500</v>
      </c>
      <c r="G39" s="7">
        <v>931</v>
      </c>
      <c r="H39" s="14">
        <v>569</v>
      </c>
      <c r="I39" s="280">
        <v>1500</v>
      </c>
      <c r="K39" s="262">
        <v>1500</v>
      </c>
      <c r="L39" s="19"/>
    </row>
    <row r="40" spans="1:12" x14ac:dyDescent="0.3">
      <c r="A40" s="2" t="s">
        <v>456</v>
      </c>
      <c r="B40" s="2" t="s">
        <v>457</v>
      </c>
      <c r="C40" s="2"/>
      <c r="D40" s="2"/>
      <c r="E40" s="2"/>
      <c r="F40" s="276">
        <v>14100</v>
      </c>
      <c r="H40" s="14"/>
      <c r="I40" s="280">
        <v>24000</v>
      </c>
      <c r="K40" s="264">
        <v>24000</v>
      </c>
      <c r="L40" s="254" t="s">
        <v>532</v>
      </c>
    </row>
    <row r="41" spans="1:12" x14ac:dyDescent="0.3">
      <c r="A41" s="2" t="s">
        <v>26</v>
      </c>
      <c r="B41" s="306" t="s">
        <v>27</v>
      </c>
      <c r="C41" s="306"/>
      <c r="D41" s="306"/>
      <c r="E41" s="306"/>
      <c r="F41" s="276">
        <v>5000</v>
      </c>
      <c r="G41" s="7">
        <v>4374</v>
      </c>
      <c r="H41" s="14">
        <v>626</v>
      </c>
      <c r="I41" s="280">
        <v>5000</v>
      </c>
      <c r="K41" s="262">
        <v>5000</v>
      </c>
      <c r="L41" s="19"/>
    </row>
    <row r="42" spans="1:12" x14ac:dyDescent="0.3">
      <c r="A42" s="2" t="s">
        <v>28</v>
      </c>
      <c r="B42" s="306" t="s">
        <v>29</v>
      </c>
      <c r="C42" s="306"/>
      <c r="D42" s="306"/>
      <c r="E42" s="306"/>
      <c r="F42" s="276">
        <v>5500</v>
      </c>
      <c r="G42" s="7">
        <v>2164</v>
      </c>
      <c r="H42" s="14">
        <v>3836</v>
      </c>
      <c r="I42" s="280">
        <v>7500</v>
      </c>
      <c r="K42" s="262">
        <v>7500</v>
      </c>
      <c r="L42" s="254" t="s">
        <v>532</v>
      </c>
    </row>
    <row r="43" spans="1:12" x14ac:dyDescent="0.3">
      <c r="A43" s="2" t="s">
        <v>30</v>
      </c>
      <c r="B43" s="306" t="s">
        <v>31</v>
      </c>
      <c r="C43" s="306"/>
      <c r="D43" s="306"/>
      <c r="E43" s="306"/>
      <c r="F43" s="276"/>
      <c r="H43" s="14"/>
      <c r="I43" s="280"/>
      <c r="K43" s="262"/>
      <c r="L43" s="19"/>
    </row>
    <row r="44" spans="1:12" x14ac:dyDescent="0.3">
      <c r="A44" s="2" t="s">
        <v>32</v>
      </c>
      <c r="B44" s="306" t="s">
        <v>33</v>
      </c>
      <c r="C44" s="306"/>
      <c r="D44" s="306"/>
      <c r="E44" s="306"/>
      <c r="F44" s="276">
        <v>56000</v>
      </c>
      <c r="G44" s="7">
        <v>49643</v>
      </c>
      <c r="H44" s="14">
        <v>13027</v>
      </c>
      <c r="I44" s="280">
        <v>70000</v>
      </c>
      <c r="K44" s="264">
        <v>70000</v>
      </c>
      <c r="L44" s="254" t="s">
        <v>532</v>
      </c>
    </row>
    <row r="45" spans="1:12" x14ac:dyDescent="0.3">
      <c r="A45" s="2" t="s">
        <v>34</v>
      </c>
      <c r="B45" s="306" t="s">
        <v>35</v>
      </c>
      <c r="C45" s="306"/>
      <c r="D45" s="306"/>
      <c r="E45" s="306"/>
      <c r="F45" s="276"/>
      <c r="H45" s="14"/>
      <c r="I45" s="280"/>
      <c r="K45" s="262"/>
      <c r="L45" s="19"/>
    </row>
    <row r="46" spans="1:12" x14ac:dyDescent="0.3">
      <c r="A46" s="2" t="s">
        <v>36</v>
      </c>
      <c r="B46" s="306" t="s">
        <v>37</v>
      </c>
      <c r="C46" s="306"/>
      <c r="D46" s="306"/>
      <c r="E46" s="306"/>
      <c r="F46" s="276">
        <v>500</v>
      </c>
      <c r="G46" s="7">
        <v>200</v>
      </c>
      <c r="H46" s="14">
        <v>300</v>
      </c>
      <c r="I46" s="280">
        <v>500</v>
      </c>
      <c r="K46" s="262">
        <v>500</v>
      </c>
      <c r="L46" s="19"/>
    </row>
    <row r="47" spans="1:12" x14ac:dyDescent="0.3">
      <c r="A47" s="2" t="s">
        <v>405</v>
      </c>
      <c r="B47" s="306" t="s">
        <v>408</v>
      </c>
      <c r="C47" s="306"/>
      <c r="D47" s="306"/>
      <c r="E47" s="306"/>
      <c r="F47" s="276">
        <v>82500</v>
      </c>
      <c r="G47" s="7">
        <v>74180</v>
      </c>
      <c r="H47" s="14">
        <v>820</v>
      </c>
      <c r="I47" s="280">
        <v>87500</v>
      </c>
      <c r="K47" s="262">
        <v>87500</v>
      </c>
      <c r="L47" s="254" t="s">
        <v>532</v>
      </c>
    </row>
    <row r="48" spans="1:12" x14ac:dyDescent="0.3">
      <c r="A48" s="2" t="s">
        <v>406</v>
      </c>
      <c r="B48" s="306" t="s">
        <v>409</v>
      </c>
      <c r="C48" s="306"/>
      <c r="D48" s="306"/>
      <c r="E48" s="306"/>
      <c r="F48" s="276"/>
      <c r="H48" s="14"/>
      <c r="I48" s="280"/>
      <c r="K48" s="262"/>
      <c r="L48" s="19"/>
    </row>
    <row r="49" spans="1:12" x14ac:dyDescent="0.3">
      <c r="A49" s="2" t="s">
        <v>407</v>
      </c>
      <c r="B49" s="306" t="s">
        <v>410</v>
      </c>
      <c r="C49" s="306"/>
      <c r="D49" s="306"/>
      <c r="E49" s="306"/>
      <c r="F49" s="276">
        <v>82500</v>
      </c>
      <c r="G49" s="7">
        <v>74180</v>
      </c>
      <c r="H49" s="14">
        <v>820</v>
      </c>
      <c r="I49" s="280">
        <v>87500</v>
      </c>
      <c r="K49" s="262">
        <v>87500</v>
      </c>
      <c r="L49" s="254" t="s">
        <v>532</v>
      </c>
    </row>
    <row r="50" spans="1:12" ht="15" thickBot="1" x14ac:dyDescent="0.35">
      <c r="A50" s="4" t="s">
        <v>38</v>
      </c>
      <c r="B50" s="307" t="s">
        <v>39</v>
      </c>
      <c r="C50" s="307"/>
      <c r="D50" s="307"/>
      <c r="E50" s="307"/>
      <c r="F50" s="278"/>
      <c r="G50" s="8"/>
      <c r="H50" s="154"/>
      <c r="I50" s="283"/>
      <c r="K50" s="263"/>
      <c r="L50" s="19"/>
    </row>
    <row r="51" spans="1:12" x14ac:dyDescent="0.3">
      <c r="A51" s="308" t="s">
        <v>40</v>
      </c>
      <c r="B51" s="308"/>
      <c r="C51" s="308"/>
      <c r="D51" s="308"/>
      <c r="E51" s="308"/>
      <c r="F51" s="279">
        <f>SUM(F34:F50)</f>
        <v>250300</v>
      </c>
      <c r="G51" s="9">
        <f>SUM(G34:G50)</f>
        <v>206772</v>
      </c>
      <c r="H51" s="9">
        <v>61544</v>
      </c>
      <c r="I51" s="280">
        <f>SUM(I34:I50)</f>
        <v>285700</v>
      </c>
      <c r="K51" s="262">
        <f>SUM(K34:K50)</f>
        <v>285700</v>
      </c>
    </row>
    <row r="53" spans="1:12" x14ac:dyDescent="0.3">
      <c r="F53" s="270" t="s">
        <v>18</v>
      </c>
      <c r="G53" s="11" t="s">
        <v>489</v>
      </c>
      <c r="H53" s="116"/>
      <c r="I53" s="266" t="s">
        <v>568</v>
      </c>
    </row>
    <row r="54" spans="1:12" ht="15" thickBot="1" x14ac:dyDescent="0.35">
      <c r="A54" s="309" t="s">
        <v>41</v>
      </c>
      <c r="B54" s="309"/>
      <c r="C54" s="309"/>
      <c r="D54" s="309"/>
      <c r="E54" s="309"/>
      <c r="F54" s="271" t="s">
        <v>559</v>
      </c>
      <c r="G54" s="150">
        <v>45148</v>
      </c>
      <c r="H54" s="151" t="s">
        <v>490</v>
      </c>
      <c r="I54" s="267" t="s">
        <v>525</v>
      </c>
      <c r="K54" s="261" t="s">
        <v>507</v>
      </c>
    </row>
    <row r="55" spans="1:12" x14ac:dyDescent="0.3">
      <c r="A55" s="2" t="s">
        <v>42</v>
      </c>
      <c r="B55" s="306" t="s">
        <v>21</v>
      </c>
      <c r="C55" s="306"/>
      <c r="D55" s="306"/>
      <c r="E55" s="306"/>
      <c r="F55" s="276"/>
      <c r="H55" s="14"/>
      <c r="I55" s="280"/>
      <c r="K55" s="262"/>
      <c r="L55" s="19"/>
    </row>
    <row r="56" spans="1:12" x14ac:dyDescent="0.3">
      <c r="A56" s="2" t="s">
        <v>43</v>
      </c>
      <c r="B56" s="306" t="s">
        <v>44</v>
      </c>
      <c r="C56" s="306"/>
      <c r="D56" s="306"/>
      <c r="E56" s="306"/>
      <c r="F56" s="276"/>
      <c r="H56" s="14"/>
      <c r="I56" s="280"/>
      <c r="K56" s="262"/>
      <c r="L56" s="19"/>
    </row>
    <row r="57" spans="1:12" x14ac:dyDescent="0.3">
      <c r="A57" s="2" t="s">
        <v>45</v>
      </c>
      <c r="B57" s="306" t="s">
        <v>46</v>
      </c>
      <c r="C57" s="306"/>
      <c r="D57" s="306"/>
      <c r="E57" s="306"/>
      <c r="F57" s="276">
        <v>100</v>
      </c>
      <c r="G57" s="7">
        <v>38</v>
      </c>
      <c r="H57" s="14">
        <v>212</v>
      </c>
      <c r="I57" s="280">
        <v>125</v>
      </c>
      <c r="K57" s="262">
        <v>125</v>
      </c>
      <c r="L57" s="19"/>
    </row>
    <row r="58" spans="1:12" x14ac:dyDescent="0.3">
      <c r="A58" s="2" t="s">
        <v>47</v>
      </c>
      <c r="B58" s="306" t="s">
        <v>48</v>
      </c>
      <c r="C58" s="306"/>
      <c r="D58" s="306"/>
      <c r="E58" s="306"/>
      <c r="F58" s="276"/>
      <c r="G58" s="7">
        <v>0</v>
      </c>
      <c r="H58" s="14"/>
      <c r="I58" s="280"/>
      <c r="K58" s="262"/>
      <c r="L58" s="19"/>
    </row>
    <row r="59" spans="1:12" x14ac:dyDescent="0.3">
      <c r="A59" s="2" t="s">
        <v>49</v>
      </c>
      <c r="B59" s="306" t="s">
        <v>50</v>
      </c>
      <c r="C59" s="306"/>
      <c r="D59" s="306"/>
      <c r="E59" s="306"/>
      <c r="F59" s="276"/>
      <c r="H59" s="14"/>
      <c r="I59" s="280"/>
      <c r="K59" s="262"/>
      <c r="L59" s="19"/>
    </row>
    <row r="60" spans="1:12" x14ac:dyDescent="0.3">
      <c r="A60" s="2" t="s">
        <v>51</v>
      </c>
      <c r="B60" s="306" t="s">
        <v>52</v>
      </c>
      <c r="C60" s="306"/>
      <c r="D60" s="306"/>
      <c r="E60" s="306"/>
      <c r="F60" s="276"/>
      <c r="H60" s="14"/>
      <c r="I60" s="280"/>
      <c r="K60" s="262"/>
      <c r="L60" s="19"/>
    </row>
    <row r="61" spans="1:12" x14ac:dyDescent="0.3">
      <c r="A61" s="2" t="s">
        <v>53</v>
      </c>
      <c r="B61" s="306" t="s">
        <v>54</v>
      </c>
      <c r="C61" s="306"/>
      <c r="D61" s="306"/>
      <c r="E61" s="306"/>
      <c r="F61" s="276">
        <v>35000</v>
      </c>
      <c r="G61" s="7">
        <v>31090</v>
      </c>
      <c r="H61" s="145">
        <v>-1090</v>
      </c>
      <c r="I61" s="280">
        <v>35000</v>
      </c>
      <c r="K61" s="262">
        <v>35000</v>
      </c>
      <c r="L61" s="254" t="s">
        <v>532</v>
      </c>
    </row>
    <row r="62" spans="1:12" x14ac:dyDescent="0.3">
      <c r="A62" s="2" t="s">
        <v>55</v>
      </c>
      <c r="B62" s="306" t="s">
        <v>56</v>
      </c>
      <c r="C62" s="306"/>
      <c r="D62" s="306"/>
      <c r="E62" s="306"/>
      <c r="F62" s="276" t="s">
        <v>491</v>
      </c>
      <c r="H62" s="14"/>
      <c r="I62" s="280"/>
      <c r="K62" s="262"/>
      <c r="L62" s="19"/>
    </row>
    <row r="63" spans="1:12" x14ac:dyDescent="0.3">
      <c r="A63" s="2" t="s">
        <v>57</v>
      </c>
      <c r="B63" s="306" t="s">
        <v>58</v>
      </c>
      <c r="C63" s="306"/>
      <c r="D63" s="306"/>
      <c r="E63" s="306"/>
      <c r="F63" s="276"/>
      <c r="G63" s="7">
        <v>12</v>
      </c>
      <c r="H63" s="145">
        <v>-12</v>
      </c>
      <c r="I63" s="280"/>
      <c r="K63" s="262"/>
      <c r="L63" s="19"/>
    </row>
    <row r="64" spans="1:12" x14ac:dyDescent="0.3">
      <c r="A64" s="2" t="s">
        <v>59</v>
      </c>
      <c r="B64" s="306" t="s">
        <v>60</v>
      </c>
      <c r="C64" s="306"/>
      <c r="D64" s="306"/>
      <c r="E64" s="306"/>
      <c r="F64" s="276">
        <v>42000</v>
      </c>
      <c r="G64" s="7">
        <v>33903</v>
      </c>
      <c r="H64" s="14">
        <v>16097</v>
      </c>
      <c r="I64" s="280">
        <v>42000</v>
      </c>
      <c r="K64" s="262">
        <v>42000</v>
      </c>
      <c r="L64" s="19"/>
    </row>
    <row r="65" spans="1:12" ht="15" thickBot="1" x14ac:dyDescent="0.35">
      <c r="A65" s="4" t="s">
        <v>61</v>
      </c>
      <c r="B65" s="307" t="s">
        <v>62</v>
      </c>
      <c r="C65" s="307"/>
      <c r="D65" s="307"/>
      <c r="E65" s="307"/>
      <c r="F65" s="284"/>
      <c r="G65" s="8"/>
      <c r="H65" s="13"/>
      <c r="I65" s="283"/>
      <c r="K65" s="263"/>
      <c r="L65" s="19"/>
    </row>
    <row r="66" spans="1:12" x14ac:dyDescent="0.3">
      <c r="A66" s="308" t="s">
        <v>63</v>
      </c>
      <c r="B66" s="308"/>
      <c r="C66" s="308"/>
      <c r="D66" s="308"/>
      <c r="E66" s="308"/>
      <c r="F66" s="279">
        <f>SUM(F55:F65)</f>
        <v>77100</v>
      </c>
      <c r="G66" s="9">
        <f>SUM(G55:G65)</f>
        <v>65043</v>
      </c>
      <c r="H66" s="140">
        <v>15207</v>
      </c>
      <c r="I66" s="280">
        <f>SUM(I55:I65)</f>
        <v>77125</v>
      </c>
      <c r="K66" s="262">
        <f>SUM(K55:K65)</f>
        <v>77125</v>
      </c>
    </row>
    <row r="68" spans="1:12" x14ac:dyDescent="0.3">
      <c r="F68" s="270" t="s">
        <v>18</v>
      </c>
      <c r="G68" s="11" t="s">
        <v>489</v>
      </c>
      <c r="H68" s="116"/>
      <c r="I68" s="266" t="s">
        <v>568</v>
      </c>
    </row>
    <row r="69" spans="1:12" ht="15" thickBot="1" x14ac:dyDescent="0.35">
      <c r="A69" s="309" t="s">
        <v>64</v>
      </c>
      <c r="B69" s="309"/>
      <c r="C69" s="309"/>
      <c r="D69" s="309"/>
      <c r="E69" s="309"/>
      <c r="F69" s="271" t="s">
        <v>559</v>
      </c>
      <c r="G69" s="150">
        <v>45148</v>
      </c>
      <c r="H69" s="151" t="s">
        <v>490</v>
      </c>
      <c r="I69" s="267" t="s">
        <v>525</v>
      </c>
      <c r="K69" s="261" t="s">
        <v>507</v>
      </c>
    </row>
    <row r="70" spans="1:12" x14ac:dyDescent="0.3">
      <c r="A70" s="2" t="s">
        <v>65</v>
      </c>
      <c r="B70" s="306" t="s">
        <v>66</v>
      </c>
      <c r="C70" s="306"/>
      <c r="D70" s="306"/>
      <c r="E70" s="306"/>
      <c r="F70" s="276">
        <v>4500</v>
      </c>
      <c r="G70" s="7">
        <v>2160</v>
      </c>
      <c r="H70" s="14">
        <v>2840</v>
      </c>
      <c r="I70" s="280">
        <v>4500</v>
      </c>
      <c r="K70" s="262">
        <v>4500</v>
      </c>
      <c r="L70" s="19"/>
    </row>
    <row r="71" spans="1:12" x14ac:dyDescent="0.3">
      <c r="A71" s="2" t="s">
        <v>67</v>
      </c>
      <c r="B71" s="306" t="s">
        <v>68</v>
      </c>
      <c r="C71" s="306"/>
      <c r="D71" s="306"/>
      <c r="E71" s="306"/>
      <c r="F71" s="276">
        <v>2500</v>
      </c>
      <c r="G71" s="7">
        <v>2827</v>
      </c>
      <c r="H71" s="145">
        <v>-327</v>
      </c>
      <c r="I71" s="280">
        <v>3000</v>
      </c>
      <c r="K71" s="262">
        <v>3000</v>
      </c>
      <c r="L71" s="254" t="s">
        <v>532</v>
      </c>
    </row>
    <row r="72" spans="1:12" x14ac:dyDescent="0.3">
      <c r="A72" s="2" t="s">
        <v>69</v>
      </c>
      <c r="B72" s="306" t="s">
        <v>56</v>
      </c>
      <c r="C72" s="306"/>
      <c r="D72" s="306"/>
      <c r="E72" s="306"/>
      <c r="F72" s="276">
        <v>5000</v>
      </c>
      <c r="G72" s="7">
        <v>2280</v>
      </c>
      <c r="H72" s="14">
        <v>2720</v>
      </c>
      <c r="I72" s="280">
        <v>5000</v>
      </c>
      <c r="K72" s="262">
        <v>5000</v>
      </c>
      <c r="L72" s="19"/>
    </row>
    <row r="73" spans="1:12" x14ac:dyDescent="0.3">
      <c r="A73" s="2" t="s">
        <v>70</v>
      </c>
      <c r="B73" s="306" t="s">
        <v>23</v>
      </c>
      <c r="C73" s="306"/>
      <c r="D73" s="306"/>
      <c r="E73" s="306"/>
      <c r="F73" s="276">
        <v>2000</v>
      </c>
      <c r="G73" s="7">
        <v>0</v>
      </c>
      <c r="H73" s="14">
        <v>2000</v>
      </c>
      <c r="I73" s="280">
        <v>2000</v>
      </c>
      <c r="K73" s="262">
        <v>2000</v>
      </c>
      <c r="L73" s="19"/>
    </row>
    <row r="74" spans="1:12" x14ac:dyDescent="0.3">
      <c r="A74" s="2" t="s">
        <v>71</v>
      </c>
      <c r="B74" s="306" t="s">
        <v>58</v>
      </c>
      <c r="C74" s="306"/>
      <c r="D74" s="306"/>
      <c r="E74" s="306"/>
      <c r="F74" s="276">
        <v>10000</v>
      </c>
      <c r="G74" s="7">
        <v>12982</v>
      </c>
      <c r="H74" s="145">
        <v>-2982</v>
      </c>
      <c r="I74" s="280">
        <v>10000</v>
      </c>
      <c r="K74" s="262">
        <v>10000</v>
      </c>
      <c r="L74" s="19"/>
    </row>
    <row r="75" spans="1:12" x14ac:dyDescent="0.3">
      <c r="A75" s="2" t="s">
        <v>72</v>
      </c>
      <c r="B75" s="306" t="s">
        <v>73</v>
      </c>
      <c r="C75" s="306"/>
      <c r="D75" s="306"/>
      <c r="E75" s="306"/>
      <c r="F75" s="276">
        <v>1000</v>
      </c>
      <c r="G75" s="7">
        <v>211</v>
      </c>
      <c r="H75" s="14">
        <v>2289</v>
      </c>
      <c r="I75" s="280">
        <v>1000</v>
      </c>
      <c r="K75" s="262">
        <v>1000</v>
      </c>
      <c r="L75" s="19"/>
    </row>
    <row r="76" spans="1:12" x14ac:dyDescent="0.3">
      <c r="A76" s="2" t="s">
        <v>74</v>
      </c>
      <c r="B76" s="306" t="s">
        <v>60</v>
      </c>
      <c r="C76" s="306"/>
      <c r="D76" s="306"/>
      <c r="E76" s="306"/>
      <c r="F76" s="276">
        <v>2000</v>
      </c>
      <c r="G76" s="7">
        <v>77</v>
      </c>
      <c r="H76" s="14">
        <v>2423</v>
      </c>
      <c r="I76" s="280">
        <v>2000</v>
      </c>
      <c r="K76" s="262">
        <v>2000</v>
      </c>
      <c r="L76" s="19"/>
    </row>
    <row r="77" spans="1:12" x14ac:dyDescent="0.3">
      <c r="A77" s="2" t="s">
        <v>75</v>
      </c>
      <c r="B77" s="306" t="s">
        <v>37</v>
      </c>
      <c r="C77" s="306"/>
      <c r="D77" s="306"/>
      <c r="E77" s="306"/>
      <c r="F77" s="276"/>
      <c r="H77" s="14"/>
      <c r="I77" s="280"/>
      <c r="K77" s="262"/>
      <c r="L77" s="19"/>
    </row>
    <row r="78" spans="1:12" ht="15" thickBot="1" x14ac:dyDescent="0.35">
      <c r="A78" s="10" t="s">
        <v>76</v>
      </c>
      <c r="B78" s="307" t="s">
        <v>39</v>
      </c>
      <c r="C78" s="307"/>
      <c r="D78" s="307"/>
      <c r="E78" s="307"/>
      <c r="F78" s="278"/>
      <c r="G78" s="8"/>
      <c r="H78" s="13"/>
      <c r="I78" s="283"/>
      <c r="K78" s="263"/>
      <c r="L78" s="19"/>
    </row>
    <row r="79" spans="1:12" x14ac:dyDescent="0.3">
      <c r="A79" s="315" t="s">
        <v>77</v>
      </c>
      <c r="B79" s="315"/>
      <c r="C79" s="315"/>
      <c r="D79" s="315"/>
      <c r="E79" s="315"/>
      <c r="F79" s="279">
        <f>SUM(F70:F78)</f>
        <v>27000</v>
      </c>
      <c r="G79" s="9">
        <f>SUM(G70:G78)</f>
        <v>20537</v>
      </c>
      <c r="H79" s="140">
        <v>8963</v>
      </c>
      <c r="I79" s="280">
        <f>SUM(I70:I78)</f>
        <v>27500</v>
      </c>
      <c r="K79" s="262">
        <f>SUM(K70:K78)</f>
        <v>27500</v>
      </c>
    </row>
    <row r="81" spans="1:12" x14ac:dyDescent="0.3">
      <c r="F81" s="270" t="s">
        <v>18</v>
      </c>
      <c r="G81" s="11" t="s">
        <v>489</v>
      </c>
      <c r="H81" s="116"/>
      <c r="I81" s="266" t="s">
        <v>568</v>
      </c>
    </row>
    <row r="82" spans="1:12" ht="15" thickBot="1" x14ac:dyDescent="0.35">
      <c r="A82" s="309" t="s">
        <v>78</v>
      </c>
      <c r="B82" s="309"/>
      <c r="C82" s="309"/>
      <c r="D82" s="309"/>
      <c r="E82" s="309"/>
      <c r="F82" s="271" t="s">
        <v>559</v>
      </c>
      <c r="G82" s="150">
        <v>45148</v>
      </c>
      <c r="H82" s="151" t="s">
        <v>490</v>
      </c>
      <c r="I82" s="267" t="s">
        <v>525</v>
      </c>
      <c r="K82" s="261" t="s">
        <v>507</v>
      </c>
      <c r="L82" s="19"/>
    </row>
    <row r="83" spans="1:12" x14ac:dyDescent="0.3">
      <c r="A83" s="2" t="s">
        <v>79</v>
      </c>
      <c r="B83" s="310" t="s">
        <v>21</v>
      </c>
      <c r="C83" s="310"/>
      <c r="D83" s="310"/>
      <c r="E83" s="310"/>
      <c r="F83" s="285">
        <v>314227</v>
      </c>
      <c r="G83" s="7">
        <v>232124</v>
      </c>
      <c r="H83" s="105">
        <v>57539</v>
      </c>
      <c r="I83" s="280">
        <v>325706</v>
      </c>
      <c r="K83" s="262">
        <v>325706</v>
      </c>
      <c r="L83" s="254" t="s">
        <v>532</v>
      </c>
    </row>
    <row r="84" spans="1:12" x14ac:dyDescent="0.3">
      <c r="A84" s="2" t="s">
        <v>80</v>
      </c>
      <c r="B84" s="306" t="s">
        <v>44</v>
      </c>
      <c r="C84" s="306"/>
      <c r="D84" s="306"/>
      <c r="E84" s="306"/>
      <c r="F84" s="285">
        <v>2500</v>
      </c>
      <c r="G84" s="7">
        <v>1957</v>
      </c>
      <c r="H84" s="105">
        <v>543</v>
      </c>
      <c r="I84" s="280">
        <v>2500</v>
      </c>
      <c r="K84" s="262">
        <v>2500</v>
      </c>
      <c r="L84" s="19"/>
    </row>
    <row r="85" spans="1:12" x14ac:dyDescent="0.3">
      <c r="A85" s="2" t="s">
        <v>81</v>
      </c>
      <c r="B85" s="306" t="s">
        <v>46</v>
      </c>
      <c r="C85" s="306"/>
      <c r="D85" s="306"/>
      <c r="E85" s="306"/>
      <c r="F85" s="285">
        <v>2500</v>
      </c>
      <c r="G85" s="7">
        <v>5487</v>
      </c>
      <c r="H85" s="105">
        <v>4513</v>
      </c>
      <c r="I85" s="280">
        <v>2500</v>
      </c>
      <c r="K85" s="262">
        <v>2500</v>
      </c>
      <c r="L85" s="254"/>
    </row>
    <row r="86" spans="1:12" x14ac:dyDescent="0.3">
      <c r="A86" s="2" t="s">
        <v>82</v>
      </c>
      <c r="B86" s="306" t="s">
        <v>462</v>
      </c>
      <c r="C86" s="306"/>
      <c r="D86" s="306"/>
      <c r="E86" s="306"/>
      <c r="F86" s="285">
        <v>24421</v>
      </c>
      <c r="G86" s="7">
        <v>18327</v>
      </c>
      <c r="H86" s="105">
        <v>4788</v>
      </c>
      <c r="I86" s="280">
        <v>25299</v>
      </c>
      <c r="K86" s="262">
        <v>25299</v>
      </c>
      <c r="L86" s="254" t="s">
        <v>532</v>
      </c>
    </row>
    <row r="87" spans="1:12" x14ac:dyDescent="0.3">
      <c r="A87" s="2" t="s">
        <v>83</v>
      </c>
      <c r="B87" s="314" t="s">
        <v>84</v>
      </c>
      <c r="C87" s="314"/>
      <c r="D87" s="314"/>
      <c r="E87" s="314"/>
      <c r="F87" s="285">
        <v>43000</v>
      </c>
      <c r="G87" s="7">
        <v>30928</v>
      </c>
      <c r="H87" s="105">
        <v>10529</v>
      </c>
      <c r="I87" s="280">
        <v>45533</v>
      </c>
      <c r="K87" s="262">
        <v>45533</v>
      </c>
      <c r="L87" s="254" t="s">
        <v>532</v>
      </c>
    </row>
    <row r="88" spans="1:12" x14ac:dyDescent="0.3">
      <c r="A88" s="2" t="s">
        <v>85</v>
      </c>
      <c r="B88" s="306" t="s">
        <v>52</v>
      </c>
      <c r="C88" s="306"/>
      <c r="D88" s="306"/>
      <c r="E88" s="306"/>
      <c r="F88" s="285">
        <v>62003</v>
      </c>
      <c r="G88" s="7">
        <v>43798</v>
      </c>
      <c r="H88" s="105">
        <v>8309</v>
      </c>
      <c r="I88" s="280">
        <v>76187</v>
      </c>
      <c r="K88" s="262">
        <v>76187</v>
      </c>
      <c r="L88" s="254" t="s">
        <v>532</v>
      </c>
    </row>
    <row r="89" spans="1:12" x14ac:dyDescent="0.3">
      <c r="A89" s="2" t="s">
        <v>86</v>
      </c>
      <c r="B89" s="306" t="s">
        <v>87</v>
      </c>
      <c r="C89" s="306"/>
      <c r="D89" s="306"/>
      <c r="E89" s="306"/>
      <c r="F89" s="285">
        <v>4500</v>
      </c>
      <c r="G89" s="7">
        <v>3165</v>
      </c>
      <c r="H89" s="105">
        <v>1335</v>
      </c>
      <c r="I89" s="280">
        <v>4500</v>
      </c>
      <c r="K89" s="262">
        <v>4500</v>
      </c>
      <c r="L89" s="19"/>
    </row>
    <row r="90" spans="1:12" x14ac:dyDescent="0.3">
      <c r="A90" s="2" t="s">
        <v>88</v>
      </c>
      <c r="B90" s="306" t="s">
        <v>54</v>
      </c>
      <c r="C90" s="306"/>
      <c r="D90" s="306"/>
      <c r="E90" s="306"/>
      <c r="F90" s="285">
        <v>5000</v>
      </c>
      <c r="G90" s="7">
        <v>4549</v>
      </c>
      <c r="H90" s="156">
        <v>-1049</v>
      </c>
      <c r="I90" s="280">
        <v>6000</v>
      </c>
      <c r="K90" s="262">
        <v>6000</v>
      </c>
      <c r="L90" s="254" t="s">
        <v>532</v>
      </c>
    </row>
    <row r="91" spans="1:12" x14ac:dyDescent="0.3">
      <c r="A91" s="2" t="s">
        <v>89</v>
      </c>
      <c r="B91" s="306" t="s">
        <v>90</v>
      </c>
      <c r="C91" s="306"/>
      <c r="D91" s="306"/>
      <c r="E91" s="306"/>
      <c r="F91" s="285">
        <v>3000</v>
      </c>
      <c r="G91" s="7">
        <v>7118</v>
      </c>
      <c r="H91" s="156">
        <v>-5118</v>
      </c>
      <c r="I91" s="280">
        <v>3000</v>
      </c>
      <c r="K91" s="262">
        <v>3000</v>
      </c>
      <c r="L91" s="19"/>
    </row>
    <row r="92" spans="1:12" x14ac:dyDescent="0.3">
      <c r="A92" s="2" t="s">
        <v>91</v>
      </c>
      <c r="B92" s="306" t="s">
        <v>101</v>
      </c>
      <c r="C92" s="306"/>
      <c r="D92" s="306"/>
      <c r="E92" s="306"/>
      <c r="F92" s="285">
        <v>12000</v>
      </c>
      <c r="G92" s="7">
        <v>8944</v>
      </c>
      <c r="H92" s="156">
        <v>-2444</v>
      </c>
      <c r="I92" s="280">
        <v>12000</v>
      </c>
      <c r="K92" s="262">
        <v>12000</v>
      </c>
      <c r="L92" s="19"/>
    </row>
    <row r="93" spans="1:12" x14ac:dyDescent="0.3">
      <c r="A93" s="2" t="s">
        <v>92</v>
      </c>
      <c r="B93" s="306" t="s">
        <v>23</v>
      </c>
      <c r="C93" s="306"/>
      <c r="D93" s="306"/>
      <c r="E93" s="306"/>
      <c r="F93" s="285">
        <v>2500</v>
      </c>
      <c r="G93" s="7">
        <v>553</v>
      </c>
      <c r="H93" s="105">
        <v>5947</v>
      </c>
      <c r="I93" s="280">
        <v>2500</v>
      </c>
      <c r="K93" s="262">
        <v>2500</v>
      </c>
      <c r="L93" s="19"/>
    </row>
    <row r="94" spans="1:12" x14ac:dyDescent="0.3">
      <c r="A94" s="2" t="s">
        <v>93</v>
      </c>
      <c r="B94" s="306" t="s">
        <v>94</v>
      </c>
      <c r="C94" s="306"/>
      <c r="D94" s="306"/>
      <c r="E94" s="306"/>
      <c r="F94" s="285">
        <v>3000</v>
      </c>
      <c r="G94" s="7">
        <v>2590</v>
      </c>
      <c r="H94" s="105">
        <v>410</v>
      </c>
      <c r="I94" s="280">
        <v>3000</v>
      </c>
      <c r="K94" s="262">
        <v>3000</v>
      </c>
      <c r="L94" s="19"/>
    </row>
    <row r="95" spans="1:12" x14ac:dyDescent="0.3">
      <c r="A95" s="2" t="s">
        <v>387</v>
      </c>
      <c r="B95" s="306" t="s">
        <v>388</v>
      </c>
      <c r="C95" s="306"/>
      <c r="D95" s="306"/>
      <c r="E95" s="306"/>
      <c r="F95" s="285">
        <v>5000</v>
      </c>
      <c r="G95" s="7">
        <v>4766</v>
      </c>
      <c r="H95" s="156">
        <v>266</v>
      </c>
      <c r="I95" s="280">
        <v>5000</v>
      </c>
      <c r="K95" s="262">
        <v>5000</v>
      </c>
      <c r="L95" s="19"/>
    </row>
    <row r="96" spans="1:12" x14ac:dyDescent="0.3">
      <c r="A96" s="2" t="s">
        <v>95</v>
      </c>
      <c r="B96" s="306" t="s">
        <v>96</v>
      </c>
      <c r="C96" s="306"/>
      <c r="D96" s="306"/>
      <c r="E96" s="306"/>
      <c r="F96" s="285">
        <v>3000</v>
      </c>
      <c r="G96" s="7">
        <v>4448</v>
      </c>
      <c r="H96" s="105">
        <v>552</v>
      </c>
      <c r="I96" s="280">
        <v>3000</v>
      </c>
      <c r="K96" s="262">
        <v>3000</v>
      </c>
      <c r="L96" s="19"/>
    </row>
    <row r="97" spans="1:12" x14ac:dyDescent="0.3">
      <c r="A97" s="2" t="s">
        <v>97</v>
      </c>
      <c r="B97" s="306" t="s">
        <v>58</v>
      </c>
      <c r="C97" s="306"/>
      <c r="D97" s="306"/>
      <c r="E97" s="306"/>
      <c r="F97" s="285">
        <v>15000</v>
      </c>
      <c r="G97" s="7">
        <v>14210</v>
      </c>
      <c r="H97" s="105">
        <v>790</v>
      </c>
      <c r="I97" s="280">
        <v>15000</v>
      </c>
      <c r="K97" s="262">
        <v>15000</v>
      </c>
      <c r="L97" s="19"/>
    </row>
    <row r="98" spans="1:12" x14ac:dyDescent="0.3">
      <c r="A98" s="2" t="s">
        <v>98</v>
      </c>
      <c r="B98" s="306" t="s">
        <v>73</v>
      </c>
      <c r="C98" s="306"/>
      <c r="D98" s="306"/>
      <c r="E98" s="306"/>
      <c r="F98" s="285">
        <v>2000</v>
      </c>
      <c r="G98" s="7">
        <v>1136</v>
      </c>
      <c r="H98" s="105">
        <v>1864</v>
      </c>
      <c r="I98" s="280">
        <v>2000</v>
      </c>
      <c r="K98" s="262">
        <v>2000</v>
      </c>
      <c r="L98" s="19"/>
    </row>
    <row r="99" spans="1:12" x14ac:dyDescent="0.3">
      <c r="A99" s="2" t="s">
        <v>99</v>
      </c>
      <c r="B99" s="306" t="s">
        <v>37</v>
      </c>
      <c r="C99" s="306"/>
      <c r="D99" s="306"/>
      <c r="E99" s="306"/>
      <c r="F99" s="285">
        <v>500</v>
      </c>
      <c r="G99" s="7">
        <v>120</v>
      </c>
      <c r="H99" s="105">
        <v>380</v>
      </c>
      <c r="I99" s="280">
        <v>500</v>
      </c>
      <c r="K99" s="262">
        <v>500</v>
      </c>
      <c r="L99" s="19"/>
    </row>
    <row r="100" spans="1:12" x14ac:dyDescent="0.3">
      <c r="A100" s="2" t="s">
        <v>100</v>
      </c>
      <c r="B100" s="306" t="s">
        <v>39</v>
      </c>
      <c r="C100" s="306"/>
      <c r="D100" s="306"/>
      <c r="E100" s="306"/>
      <c r="F100" s="285"/>
      <c r="G100" s="8"/>
      <c r="H100" s="157"/>
      <c r="I100" s="280"/>
      <c r="K100" s="262"/>
      <c r="L100" s="19"/>
    </row>
    <row r="101" spans="1:12" ht="15" thickBot="1" x14ac:dyDescent="0.35">
      <c r="A101" s="2" t="s">
        <v>501</v>
      </c>
      <c r="B101" s="10" t="s">
        <v>502</v>
      </c>
      <c r="C101" s="10"/>
      <c r="D101" s="10"/>
      <c r="E101" s="10"/>
      <c r="F101" s="286"/>
      <c r="G101" s="36"/>
      <c r="H101" s="105"/>
      <c r="I101" s="283">
        <v>80000</v>
      </c>
      <c r="K101" s="263">
        <v>80000</v>
      </c>
      <c r="L101" s="19" t="s">
        <v>549</v>
      </c>
    </row>
    <row r="102" spans="1:12" x14ac:dyDescent="0.3">
      <c r="F102" s="279">
        <f>SUM(F83:F100)</f>
        <v>504151</v>
      </c>
      <c r="G102" s="9">
        <f>SUM(G83:G100)</f>
        <v>384220</v>
      </c>
      <c r="H102" s="140">
        <v>88622</v>
      </c>
      <c r="I102" s="280">
        <f>SUM(I83:I101)</f>
        <v>614225</v>
      </c>
      <c r="K102" s="262">
        <f>SUM(K83:K101)</f>
        <v>614225</v>
      </c>
    </row>
    <row r="104" spans="1:12" x14ac:dyDescent="0.3">
      <c r="F104" s="270" t="s">
        <v>18</v>
      </c>
      <c r="G104" s="11" t="s">
        <v>489</v>
      </c>
      <c r="H104" s="116"/>
      <c r="I104" s="266" t="s">
        <v>568</v>
      </c>
    </row>
    <row r="105" spans="1:12" ht="15" thickBot="1" x14ac:dyDescent="0.35">
      <c r="A105" s="309" t="s">
        <v>120</v>
      </c>
      <c r="B105" s="309"/>
      <c r="C105" s="309"/>
      <c r="D105" s="309"/>
      <c r="E105" s="309"/>
      <c r="F105" s="271" t="s">
        <v>559</v>
      </c>
      <c r="G105" s="150">
        <v>45148</v>
      </c>
      <c r="H105" s="151" t="s">
        <v>490</v>
      </c>
      <c r="I105" s="267" t="s">
        <v>525</v>
      </c>
      <c r="K105" s="261" t="s">
        <v>507</v>
      </c>
    </row>
    <row r="106" spans="1:12" x14ac:dyDescent="0.3">
      <c r="A106" s="2" t="s">
        <v>102</v>
      </c>
      <c r="B106" s="310" t="s">
        <v>420</v>
      </c>
      <c r="C106" s="310"/>
      <c r="D106" s="310"/>
      <c r="E106" s="310"/>
      <c r="F106" s="276">
        <v>38641</v>
      </c>
      <c r="G106" s="7">
        <v>30575</v>
      </c>
      <c r="H106" s="14">
        <v>4785</v>
      </c>
      <c r="I106" s="280">
        <v>39845</v>
      </c>
      <c r="K106" s="262">
        <v>39845</v>
      </c>
      <c r="L106" s="254" t="s">
        <v>532</v>
      </c>
    </row>
    <row r="107" spans="1:12" x14ac:dyDescent="0.3">
      <c r="A107" s="2" t="s">
        <v>102</v>
      </c>
      <c r="B107" s="2" t="s">
        <v>421</v>
      </c>
      <c r="C107" s="2"/>
      <c r="D107" s="2"/>
      <c r="E107" s="2"/>
      <c r="F107" s="276">
        <v>49000</v>
      </c>
      <c r="G107" s="7">
        <v>58292</v>
      </c>
      <c r="H107" s="145">
        <v>-12292</v>
      </c>
      <c r="I107" s="280">
        <v>55000</v>
      </c>
      <c r="K107" s="262">
        <v>55000</v>
      </c>
      <c r="L107" s="254" t="s">
        <v>532</v>
      </c>
    </row>
    <row r="108" spans="1:12" x14ac:dyDescent="0.3">
      <c r="A108" s="2" t="s">
        <v>103</v>
      </c>
      <c r="B108" s="306" t="s">
        <v>44</v>
      </c>
      <c r="C108" s="306"/>
      <c r="D108" s="306"/>
      <c r="E108" s="306"/>
      <c r="F108" s="276"/>
      <c r="G108" s="7">
        <v>270</v>
      </c>
      <c r="H108" s="145">
        <v>-270</v>
      </c>
      <c r="I108" s="280">
        <v>0</v>
      </c>
      <c r="K108" s="262"/>
      <c r="L108" s="19"/>
    </row>
    <row r="109" spans="1:12" x14ac:dyDescent="0.3">
      <c r="A109" s="2" t="s">
        <v>104</v>
      </c>
      <c r="B109" s="306" t="s">
        <v>46</v>
      </c>
      <c r="C109" s="306"/>
      <c r="D109" s="306"/>
      <c r="E109" s="306"/>
      <c r="F109" s="276">
        <v>2500</v>
      </c>
      <c r="G109" s="7">
        <v>2576</v>
      </c>
      <c r="H109" s="145">
        <v>-76</v>
      </c>
      <c r="I109" s="280">
        <v>2500</v>
      </c>
      <c r="K109" s="262">
        <v>2500</v>
      </c>
      <c r="L109" s="19"/>
    </row>
    <row r="110" spans="1:12" x14ac:dyDescent="0.3">
      <c r="A110" s="2" t="s">
        <v>105</v>
      </c>
      <c r="B110" s="306" t="s">
        <v>48</v>
      </c>
      <c r="C110" s="306"/>
      <c r="D110" s="306"/>
      <c r="E110" s="306"/>
      <c r="F110" s="276">
        <v>6896</v>
      </c>
      <c r="G110" s="7">
        <v>7018</v>
      </c>
      <c r="H110" s="145">
        <v>-1119</v>
      </c>
      <c r="I110" s="280">
        <v>7155</v>
      </c>
      <c r="K110" s="262">
        <v>7155</v>
      </c>
      <c r="L110" s="254" t="s">
        <v>532</v>
      </c>
    </row>
    <row r="111" spans="1:12" x14ac:dyDescent="0.3">
      <c r="A111" s="2" t="s">
        <v>106</v>
      </c>
      <c r="B111" s="306" t="s">
        <v>50</v>
      </c>
      <c r="C111" s="306"/>
      <c r="D111" s="306"/>
      <c r="E111" s="306"/>
      <c r="F111" s="276">
        <v>5542</v>
      </c>
      <c r="G111" s="7">
        <v>4600</v>
      </c>
      <c r="H111" s="14">
        <v>595</v>
      </c>
      <c r="I111" s="280">
        <v>5570</v>
      </c>
      <c r="K111" s="262">
        <v>5570</v>
      </c>
      <c r="L111" s="254" t="s">
        <v>532</v>
      </c>
    </row>
    <row r="112" spans="1:12" x14ac:dyDescent="0.3">
      <c r="A112" s="2" t="s">
        <v>107</v>
      </c>
      <c r="B112" s="306" t="s">
        <v>52</v>
      </c>
      <c r="C112" s="306"/>
      <c r="D112" s="306"/>
      <c r="E112" s="306"/>
      <c r="F112" s="276">
        <v>7789</v>
      </c>
      <c r="G112" s="7">
        <v>4886</v>
      </c>
      <c r="H112" s="14">
        <v>1592</v>
      </c>
      <c r="I112" s="280">
        <v>9542</v>
      </c>
      <c r="K112" s="262">
        <v>9542</v>
      </c>
      <c r="L112" s="254" t="s">
        <v>532</v>
      </c>
    </row>
    <row r="113" spans="1:12" x14ac:dyDescent="0.3">
      <c r="A113" s="2" t="s">
        <v>108</v>
      </c>
      <c r="B113" s="306" t="s">
        <v>109</v>
      </c>
      <c r="C113" s="306"/>
      <c r="D113" s="306"/>
      <c r="E113" s="306"/>
      <c r="F113" s="276">
        <v>25000</v>
      </c>
      <c r="G113" s="7">
        <v>16862</v>
      </c>
      <c r="H113" s="14">
        <v>638</v>
      </c>
      <c r="I113" s="280">
        <v>20000</v>
      </c>
      <c r="K113" s="262">
        <v>20000</v>
      </c>
      <c r="L113" s="256" t="s">
        <v>532</v>
      </c>
    </row>
    <row r="114" spans="1:12" x14ac:dyDescent="0.3">
      <c r="A114" s="2" t="s">
        <v>110</v>
      </c>
      <c r="B114" s="306" t="s">
        <v>111</v>
      </c>
      <c r="C114" s="306"/>
      <c r="D114" s="306"/>
      <c r="E114" s="306"/>
      <c r="F114" s="276">
        <v>5000</v>
      </c>
      <c r="G114" s="7">
        <v>5322</v>
      </c>
      <c r="H114" s="145">
        <v>-322</v>
      </c>
      <c r="I114" s="280">
        <v>5000</v>
      </c>
      <c r="K114" s="262">
        <v>5000</v>
      </c>
      <c r="L114" s="19"/>
    </row>
    <row r="115" spans="1:12" x14ac:dyDescent="0.3">
      <c r="A115" s="2" t="s">
        <v>112</v>
      </c>
      <c r="B115" s="306" t="s">
        <v>58</v>
      </c>
      <c r="C115" s="306"/>
      <c r="D115" s="306"/>
      <c r="E115" s="306"/>
      <c r="F115" s="276">
        <v>3000</v>
      </c>
      <c r="G115" s="7">
        <v>2753</v>
      </c>
      <c r="H115" s="14">
        <v>247</v>
      </c>
      <c r="I115" s="280">
        <v>5000</v>
      </c>
      <c r="K115" s="262">
        <v>5000</v>
      </c>
      <c r="L115" s="254" t="s">
        <v>532</v>
      </c>
    </row>
    <row r="116" spans="1:12" x14ac:dyDescent="0.3">
      <c r="A116" s="2" t="s">
        <v>113</v>
      </c>
      <c r="B116" s="306" t="s">
        <v>114</v>
      </c>
      <c r="C116" s="306"/>
      <c r="D116" s="306"/>
      <c r="E116" s="306"/>
      <c r="F116" s="276">
        <v>25000</v>
      </c>
      <c r="G116" s="7">
        <v>10674</v>
      </c>
      <c r="H116" s="14">
        <v>19326</v>
      </c>
      <c r="I116" s="280">
        <v>25000</v>
      </c>
      <c r="K116" s="262">
        <v>25000</v>
      </c>
      <c r="L116" s="19"/>
    </row>
    <row r="117" spans="1:12" x14ac:dyDescent="0.3">
      <c r="A117" s="2" t="s">
        <v>115</v>
      </c>
      <c r="B117" s="306" t="s">
        <v>116</v>
      </c>
      <c r="C117" s="306"/>
      <c r="D117" s="306"/>
      <c r="E117" s="306"/>
      <c r="F117" s="276">
        <v>25000</v>
      </c>
      <c r="G117" s="7">
        <v>39522</v>
      </c>
      <c r="H117" s="145">
        <v>-9522</v>
      </c>
      <c r="I117" s="280">
        <v>25000</v>
      </c>
      <c r="K117" s="262">
        <v>25000</v>
      </c>
      <c r="L117" s="19"/>
    </row>
    <row r="118" spans="1:12" x14ac:dyDescent="0.3">
      <c r="A118" s="2" t="s">
        <v>117</v>
      </c>
      <c r="B118" s="306" t="s">
        <v>37</v>
      </c>
      <c r="C118" s="306"/>
      <c r="D118" s="306"/>
      <c r="E118" s="306"/>
      <c r="F118" s="276"/>
      <c r="H118" s="14"/>
      <c r="I118" s="280"/>
      <c r="K118" s="262"/>
      <c r="L118" s="19"/>
    </row>
    <row r="119" spans="1:12" ht="15" thickBot="1" x14ac:dyDescent="0.35">
      <c r="A119" s="4" t="s">
        <v>118</v>
      </c>
      <c r="B119" s="307" t="s">
        <v>39</v>
      </c>
      <c r="C119" s="307"/>
      <c r="D119" s="307"/>
      <c r="E119" s="307"/>
      <c r="F119" s="278">
        <v>13700</v>
      </c>
      <c r="G119" s="8"/>
      <c r="H119" s="158"/>
      <c r="I119" s="283"/>
      <c r="K119" s="263"/>
      <c r="L119" s="19"/>
    </row>
    <row r="120" spans="1:12" x14ac:dyDescent="0.3">
      <c r="A120" s="308" t="s">
        <v>119</v>
      </c>
      <c r="B120" s="308"/>
      <c r="C120" s="308"/>
      <c r="D120" s="308"/>
      <c r="E120" s="308"/>
      <c r="F120" s="279">
        <f>SUM(F106:F119)</f>
        <v>207068</v>
      </c>
      <c r="G120" s="9">
        <f>SUM(G106:G119)</f>
        <v>183350</v>
      </c>
      <c r="H120" s="9">
        <v>3582</v>
      </c>
      <c r="I120" s="280">
        <f>SUM(I106:I119)</f>
        <v>199612</v>
      </c>
      <c r="K120" s="262">
        <f>SUM(K106:K119)</f>
        <v>199612</v>
      </c>
    </row>
    <row r="122" spans="1:12" x14ac:dyDescent="0.3">
      <c r="F122" s="270" t="s">
        <v>18</v>
      </c>
      <c r="G122" s="11" t="s">
        <v>489</v>
      </c>
      <c r="H122" s="116"/>
      <c r="I122" s="266" t="s">
        <v>568</v>
      </c>
    </row>
    <row r="123" spans="1:12" ht="15" thickBot="1" x14ac:dyDescent="0.35">
      <c r="A123" s="309" t="s">
        <v>121</v>
      </c>
      <c r="B123" s="309"/>
      <c r="C123" s="309"/>
      <c r="D123" s="309"/>
      <c r="E123" s="309"/>
      <c r="F123" s="271" t="s">
        <v>559</v>
      </c>
      <c r="G123" s="150">
        <v>45148</v>
      </c>
      <c r="H123" s="151" t="s">
        <v>490</v>
      </c>
      <c r="I123" s="267" t="s">
        <v>525</v>
      </c>
      <c r="K123" s="261" t="s">
        <v>507</v>
      </c>
    </row>
    <row r="124" spans="1:12" x14ac:dyDescent="0.3">
      <c r="A124" s="2" t="s">
        <v>122</v>
      </c>
      <c r="B124" s="310" t="s">
        <v>558</v>
      </c>
      <c r="C124" s="310"/>
      <c r="D124" s="310"/>
      <c r="E124" s="310"/>
      <c r="F124" s="276">
        <v>42011</v>
      </c>
      <c r="G124" s="7">
        <v>39308</v>
      </c>
      <c r="H124" s="14">
        <v>3036</v>
      </c>
      <c r="I124" s="280">
        <v>43298</v>
      </c>
      <c r="K124" s="262">
        <v>43298</v>
      </c>
      <c r="L124" s="254" t="s">
        <v>532</v>
      </c>
    </row>
    <row r="125" spans="1:12" x14ac:dyDescent="0.3">
      <c r="A125" s="2" t="s">
        <v>123</v>
      </c>
      <c r="B125" s="306" t="s">
        <v>124</v>
      </c>
      <c r="C125" s="306"/>
      <c r="D125" s="306"/>
      <c r="E125" s="306"/>
      <c r="F125" s="276">
        <v>5000</v>
      </c>
      <c r="G125" s="7">
        <v>2576</v>
      </c>
      <c r="H125" s="14">
        <v>2424</v>
      </c>
      <c r="I125" s="280">
        <v>5000</v>
      </c>
      <c r="K125" s="262">
        <v>5000</v>
      </c>
      <c r="L125" s="19"/>
    </row>
    <row r="126" spans="1:12" x14ac:dyDescent="0.3">
      <c r="A126" s="2" t="s">
        <v>125</v>
      </c>
      <c r="B126" s="306" t="s">
        <v>46</v>
      </c>
      <c r="C126" s="306"/>
      <c r="D126" s="306"/>
      <c r="E126" s="306"/>
      <c r="F126" s="276">
        <v>1500</v>
      </c>
      <c r="G126" s="7">
        <v>3819</v>
      </c>
      <c r="H126" s="145">
        <v>-2319</v>
      </c>
      <c r="I126" s="280">
        <v>1500</v>
      </c>
      <c r="K126" s="262">
        <v>1500</v>
      </c>
      <c r="L126" s="19"/>
    </row>
    <row r="127" spans="1:12" x14ac:dyDescent="0.3">
      <c r="A127" s="2" t="s">
        <v>126</v>
      </c>
      <c r="B127" s="306" t="s">
        <v>48</v>
      </c>
      <c r="C127" s="306"/>
      <c r="D127" s="306"/>
      <c r="E127" s="306"/>
      <c r="F127" s="276">
        <v>3711</v>
      </c>
      <c r="G127" s="7">
        <v>3537</v>
      </c>
      <c r="H127" s="14">
        <v>825</v>
      </c>
      <c r="I127" s="280">
        <v>3810</v>
      </c>
      <c r="K127" s="262">
        <v>3810</v>
      </c>
      <c r="L127" s="254" t="s">
        <v>532</v>
      </c>
    </row>
    <row r="128" spans="1:12" x14ac:dyDescent="0.3">
      <c r="A128" s="2" t="s">
        <v>127</v>
      </c>
      <c r="B128" s="306" t="s">
        <v>84</v>
      </c>
      <c r="C128" s="306"/>
      <c r="D128" s="306"/>
      <c r="E128" s="306"/>
      <c r="F128" s="276">
        <v>6534</v>
      </c>
      <c r="G128" s="7">
        <v>4632</v>
      </c>
      <c r="H128" s="14">
        <v>2069</v>
      </c>
      <c r="I128" s="280">
        <v>6962</v>
      </c>
      <c r="K128" s="262">
        <v>6962</v>
      </c>
      <c r="L128" s="254" t="s">
        <v>532</v>
      </c>
    </row>
    <row r="129" spans="1:12" x14ac:dyDescent="0.3">
      <c r="A129" s="2" t="s">
        <v>128</v>
      </c>
      <c r="B129" s="306" t="s">
        <v>52</v>
      </c>
      <c r="C129" s="306"/>
      <c r="D129" s="306"/>
      <c r="E129" s="306"/>
      <c r="F129" s="276">
        <v>7789</v>
      </c>
      <c r="G129" s="7">
        <v>5308</v>
      </c>
      <c r="H129" s="14">
        <v>12996</v>
      </c>
      <c r="I129" s="280">
        <v>9542</v>
      </c>
      <c r="K129" s="262">
        <v>9542</v>
      </c>
      <c r="L129" s="254" t="s">
        <v>532</v>
      </c>
    </row>
    <row r="130" spans="1:12" x14ac:dyDescent="0.3">
      <c r="A130" s="2" t="s">
        <v>129</v>
      </c>
      <c r="B130" s="306" t="s">
        <v>130</v>
      </c>
      <c r="C130" s="306"/>
      <c r="D130" s="306"/>
      <c r="E130" s="306"/>
      <c r="F130" s="276"/>
      <c r="H130" s="14"/>
      <c r="I130" s="280"/>
      <c r="K130" s="262"/>
      <c r="L130" s="19"/>
    </row>
    <row r="131" spans="1:12" x14ac:dyDescent="0.3">
      <c r="A131" s="2" t="s">
        <v>131</v>
      </c>
      <c r="B131" s="306" t="s">
        <v>23</v>
      </c>
      <c r="C131" s="306"/>
      <c r="D131" s="306"/>
      <c r="E131" s="306"/>
      <c r="F131" s="276"/>
      <c r="H131" s="14"/>
      <c r="I131" s="280"/>
      <c r="K131" s="262"/>
      <c r="L131" s="19"/>
    </row>
    <row r="132" spans="1:12" x14ac:dyDescent="0.3">
      <c r="A132" s="2" t="s">
        <v>132</v>
      </c>
      <c r="B132" s="306" t="s">
        <v>58</v>
      </c>
      <c r="C132" s="306"/>
      <c r="D132" s="306"/>
      <c r="E132" s="306"/>
      <c r="F132" s="276">
        <v>25000</v>
      </c>
      <c r="G132" s="7">
        <v>28758</v>
      </c>
      <c r="H132" s="145">
        <v>-3758</v>
      </c>
      <c r="I132" s="280">
        <v>25000</v>
      </c>
      <c r="K132" s="262">
        <v>25000</v>
      </c>
      <c r="L132" s="19"/>
    </row>
    <row r="133" spans="1:12" x14ac:dyDescent="0.3">
      <c r="A133" s="2" t="s">
        <v>133</v>
      </c>
      <c r="B133" s="306" t="s">
        <v>134</v>
      </c>
      <c r="C133" s="306"/>
      <c r="D133" s="306"/>
      <c r="E133" s="306"/>
      <c r="F133" s="276">
        <v>5000</v>
      </c>
      <c r="G133" s="7">
        <v>20340</v>
      </c>
      <c r="H133" s="145">
        <v>-340</v>
      </c>
      <c r="I133" s="280">
        <v>5000</v>
      </c>
      <c r="K133" s="262">
        <v>5000</v>
      </c>
      <c r="L133" s="19"/>
    </row>
    <row r="134" spans="1:12" x14ac:dyDescent="0.3">
      <c r="A134" s="2" t="s">
        <v>135</v>
      </c>
      <c r="B134" s="306" t="s">
        <v>136</v>
      </c>
      <c r="C134" s="306"/>
      <c r="D134" s="306"/>
      <c r="E134" s="306"/>
      <c r="F134" s="276">
        <v>125000</v>
      </c>
      <c r="G134" s="7">
        <v>110048</v>
      </c>
      <c r="H134" s="141">
        <v>4952</v>
      </c>
      <c r="I134" s="280">
        <v>125000</v>
      </c>
      <c r="K134" s="262">
        <v>125000</v>
      </c>
      <c r="L134" s="19"/>
    </row>
    <row r="135" spans="1:12" x14ac:dyDescent="0.3">
      <c r="A135" s="2" t="s">
        <v>137</v>
      </c>
      <c r="B135" s="306" t="s">
        <v>60</v>
      </c>
      <c r="C135" s="306"/>
      <c r="D135" s="306"/>
      <c r="E135" s="306"/>
      <c r="F135" s="276">
        <v>3500</v>
      </c>
      <c r="G135" s="7">
        <v>855</v>
      </c>
      <c r="H135" s="14">
        <v>2645</v>
      </c>
      <c r="I135" s="280">
        <v>3500</v>
      </c>
      <c r="K135" s="262">
        <v>3500</v>
      </c>
      <c r="L135" s="19"/>
    </row>
    <row r="136" spans="1:12" x14ac:dyDescent="0.3">
      <c r="A136" s="2" t="s">
        <v>138</v>
      </c>
      <c r="B136" s="306" t="s">
        <v>139</v>
      </c>
      <c r="C136" s="306"/>
      <c r="D136" s="306"/>
      <c r="E136" s="306"/>
      <c r="F136" s="276">
        <v>1000</v>
      </c>
      <c r="G136" s="7">
        <v>578</v>
      </c>
      <c r="H136" s="14">
        <v>422</v>
      </c>
      <c r="I136" s="280">
        <v>1000</v>
      </c>
      <c r="K136" s="262">
        <v>1000</v>
      </c>
      <c r="L136" s="19"/>
    </row>
    <row r="137" spans="1:12" x14ac:dyDescent="0.3">
      <c r="A137" s="2" t="s">
        <v>140</v>
      </c>
      <c r="B137" s="306" t="s">
        <v>37</v>
      </c>
      <c r="C137" s="306"/>
      <c r="D137" s="306"/>
      <c r="E137" s="306"/>
      <c r="F137" s="276"/>
      <c r="H137" s="14"/>
      <c r="I137" s="280"/>
      <c r="K137" s="262"/>
      <c r="L137" s="19"/>
    </row>
    <row r="138" spans="1:12" ht="15" thickBot="1" x14ac:dyDescent="0.35">
      <c r="A138" s="4" t="s">
        <v>141</v>
      </c>
      <c r="B138" s="307" t="s">
        <v>39</v>
      </c>
      <c r="C138" s="307"/>
      <c r="D138" s="307"/>
      <c r="E138" s="307"/>
      <c r="F138" s="278"/>
      <c r="G138" s="8"/>
      <c r="H138" s="154"/>
      <c r="I138" s="283">
        <v>24410</v>
      </c>
      <c r="K138" s="263">
        <v>24410</v>
      </c>
      <c r="L138" s="19" t="s">
        <v>546</v>
      </c>
    </row>
    <row r="139" spans="1:12" x14ac:dyDescent="0.3">
      <c r="A139" s="308" t="s">
        <v>143</v>
      </c>
      <c r="B139" s="308"/>
      <c r="C139" s="308"/>
      <c r="D139" s="308"/>
      <c r="E139" s="308"/>
      <c r="F139" s="279">
        <f>SUM(F124:F138)</f>
        <v>226045</v>
      </c>
      <c r="G139" s="9">
        <f>SUM(G124:G138)</f>
        <v>219759</v>
      </c>
      <c r="H139" s="140">
        <v>29808</v>
      </c>
      <c r="I139" s="280">
        <f>SUM(I124:I138)</f>
        <v>254022</v>
      </c>
      <c r="K139" s="262">
        <f>SUM(K124:K138)</f>
        <v>254022</v>
      </c>
    </row>
    <row r="142" spans="1:12" x14ac:dyDescent="0.3">
      <c r="F142" s="270" t="s">
        <v>18</v>
      </c>
      <c r="G142" s="11" t="s">
        <v>489</v>
      </c>
      <c r="H142" s="116"/>
      <c r="I142" s="266" t="s">
        <v>568</v>
      </c>
    </row>
    <row r="143" spans="1:12" ht="15" thickBot="1" x14ac:dyDescent="0.35">
      <c r="A143" s="309" t="s">
        <v>144</v>
      </c>
      <c r="B143" s="308"/>
      <c r="C143" s="308"/>
      <c r="D143" s="308"/>
      <c r="E143" s="308"/>
      <c r="F143" s="271" t="s">
        <v>559</v>
      </c>
      <c r="G143" s="150">
        <v>45148</v>
      </c>
      <c r="H143" s="151" t="s">
        <v>490</v>
      </c>
      <c r="I143" s="267" t="s">
        <v>525</v>
      </c>
      <c r="K143" s="261" t="s">
        <v>507</v>
      </c>
    </row>
    <row r="144" spans="1:12" x14ac:dyDescent="0.3">
      <c r="A144" s="2" t="s">
        <v>412</v>
      </c>
      <c r="B144" s="306" t="s">
        <v>413</v>
      </c>
      <c r="C144" s="306"/>
      <c r="D144" s="306"/>
      <c r="E144" s="306"/>
      <c r="F144" s="287"/>
      <c r="G144" s="159">
        <v>27</v>
      </c>
      <c r="H144" s="160">
        <v>27</v>
      </c>
      <c r="I144" s="280"/>
      <c r="K144" s="262"/>
      <c r="L144" s="19"/>
    </row>
    <row r="145" spans="1:12" x14ac:dyDescent="0.3">
      <c r="A145" s="2" t="s">
        <v>145</v>
      </c>
      <c r="B145" s="306" t="s">
        <v>146</v>
      </c>
      <c r="C145" s="306"/>
      <c r="D145" s="306"/>
      <c r="E145" s="306"/>
      <c r="F145" s="276">
        <v>3600</v>
      </c>
      <c r="G145" s="7">
        <v>3300</v>
      </c>
      <c r="H145" s="14">
        <v>300</v>
      </c>
      <c r="I145" s="280">
        <v>3600</v>
      </c>
      <c r="K145" s="262">
        <v>3600</v>
      </c>
      <c r="L145" s="19"/>
    </row>
    <row r="146" spans="1:12" ht="15" thickBot="1" x14ac:dyDescent="0.35">
      <c r="A146" s="4" t="s">
        <v>147</v>
      </c>
      <c r="B146" s="307" t="s">
        <v>148</v>
      </c>
      <c r="C146" s="307"/>
      <c r="D146" s="307"/>
      <c r="E146" s="307"/>
      <c r="F146" s="278">
        <v>37057</v>
      </c>
      <c r="G146" s="8">
        <v>0</v>
      </c>
      <c r="H146" s="13">
        <v>32360</v>
      </c>
      <c r="I146" s="283">
        <v>41000</v>
      </c>
      <c r="K146" s="263">
        <v>41000</v>
      </c>
      <c r="L146" s="254" t="s">
        <v>532</v>
      </c>
    </row>
    <row r="147" spans="1:12" x14ac:dyDescent="0.3">
      <c r="A147" s="308" t="s">
        <v>149</v>
      </c>
      <c r="B147" s="308"/>
      <c r="C147" s="308"/>
      <c r="D147" s="308"/>
      <c r="E147" s="308"/>
      <c r="F147" s="279">
        <f>SUM(F144:F146)</f>
        <v>40657</v>
      </c>
      <c r="G147" s="9">
        <f>SUM(G144:G146)</f>
        <v>3327</v>
      </c>
      <c r="H147" s="140">
        <v>32633</v>
      </c>
      <c r="I147" s="280">
        <f>SUM(I144:I146)</f>
        <v>44600</v>
      </c>
      <c r="K147" s="262">
        <f>SUM(K141:K146)</f>
        <v>44600</v>
      </c>
    </row>
    <row r="148" spans="1:12" x14ac:dyDescent="0.3">
      <c r="I148" s="268"/>
    </row>
    <row r="149" spans="1:12" x14ac:dyDescent="0.3">
      <c r="I149" s="268"/>
    </row>
    <row r="150" spans="1:12" x14ac:dyDescent="0.3">
      <c r="I150" s="268"/>
    </row>
    <row r="151" spans="1:12" ht="15" thickBot="1" x14ac:dyDescent="0.35">
      <c r="F151" s="270" t="s">
        <v>18</v>
      </c>
      <c r="G151" s="11" t="s">
        <v>489</v>
      </c>
      <c r="H151" s="116"/>
      <c r="I151" s="266" t="s">
        <v>568</v>
      </c>
      <c r="K151" s="261" t="s">
        <v>507</v>
      </c>
    </row>
    <row r="152" spans="1:12" x14ac:dyDescent="0.3">
      <c r="A152" s="309" t="s">
        <v>150</v>
      </c>
      <c r="B152" s="309"/>
      <c r="C152" s="309"/>
      <c r="D152" s="309"/>
      <c r="E152" s="309"/>
      <c r="F152" s="271" t="s">
        <v>559</v>
      </c>
      <c r="G152" s="150">
        <v>45148</v>
      </c>
      <c r="H152" s="151" t="s">
        <v>490</v>
      </c>
      <c r="I152" s="269" t="s">
        <v>525</v>
      </c>
      <c r="K152" s="262"/>
    </row>
    <row r="153" spans="1:12" x14ac:dyDescent="0.3">
      <c r="A153" s="2" t="s">
        <v>151</v>
      </c>
      <c r="B153" s="310" t="s">
        <v>152</v>
      </c>
      <c r="C153" s="310"/>
      <c r="D153" s="310"/>
      <c r="E153" s="310"/>
      <c r="F153" s="276">
        <v>1000</v>
      </c>
      <c r="G153" s="7">
        <v>375</v>
      </c>
      <c r="H153" s="14">
        <v>1125</v>
      </c>
      <c r="I153" s="280">
        <v>1000</v>
      </c>
      <c r="K153" s="262">
        <v>1000</v>
      </c>
    </row>
    <row r="154" spans="1:12" ht="15" thickBot="1" x14ac:dyDescent="0.35">
      <c r="A154" s="4" t="s">
        <v>153</v>
      </c>
      <c r="B154" s="307" t="s">
        <v>39</v>
      </c>
      <c r="C154" s="307"/>
      <c r="D154" s="307"/>
      <c r="E154" s="307"/>
      <c r="F154" s="278"/>
      <c r="G154" s="8"/>
      <c r="H154" s="13"/>
      <c r="I154" s="282"/>
      <c r="K154" s="263"/>
    </row>
    <row r="155" spans="1:12" x14ac:dyDescent="0.3">
      <c r="A155" s="308" t="s">
        <v>154</v>
      </c>
      <c r="B155" s="308"/>
      <c r="C155" s="308"/>
      <c r="D155" s="308"/>
      <c r="E155" s="308"/>
      <c r="F155" s="279">
        <f>SUM(F153:F154)</f>
        <v>1000</v>
      </c>
      <c r="G155" s="9">
        <v>375</v>
      </c>
      <c r="H155" s="140">
        <v>1125</v>
      </c>
      <c r="I155" s="280">
        <f>SUM(I153:I154)</f>
        <v>1000</v>
      </c>
      <c r="K155" s="262">
        <f>SUM(K153:K154)</f>
        <v>1000</v>
      </c>
    </row>
    <row r="159" spans="1:12" x14ac:dyDescent="0.3">
      <c r="F159" s="270" t="s">
        <v>18</v>
      </c>
      <c r="G159" s="11"/>
      <c r="H159" s="11"/>
    </row>
    <row r="160" spans="1:12" x14ac:dyDescent="0.3">
      <c r="A160" s="309" t="s">
        <v>155</v>
      </c>
      <c r="B160" s="309"/>
      <c r="C160" s="309"/>
      <c r="D160" s="309"/>
      <c r="E160" s="309"/>
      <c r="F160" s="271" t="s">
        <v>488</v>
      </c>
      <c r="G160" s="12"/>
      <c r="H160" s="143"/>
    </row>
    <row r="161" spans="1:12" x14ac:dyDescent="0.3">
      <c r="A161" s="2" t="s">
        <v>156</v>
      </c>
      <c r="B161" s="310" t="s">
        <v>157</v>
      </c>
      <c r="C161" s="310"/>
      <c r="D161" s="310"/>
      <c r="E161" s="310"/>
      <c r="F161" s="273">
        <v>0</v>
      </c>
      <c r="H161" s="36"/>
    </row>
    <row r="162" spans="1:12" x14ac:dyDescent="0.3">
      <c r="A162" s="4" t="s">
        <v>158</v>
      </c>
      <c r="B162" s="307" t="s">
        <v>159</v>
      </c>
      <c r="C162" s="307"/>
      <c r="D162" s="307"/>
      <c r="E162" s="307"/>
      <c r="F162" s="274">
        <v>0</v>
      </c>
      <c r="G162" s="8"/>
      <c r="H162" s="36"/>
    </row>
    <row r="163" spans="1:12" x14ac:dyDescent="0.3">
      <c r="A163" s="308" t="s">
        <v>160</v>
      </c>
      <c r="B163" s="308"/>
      <c r="C163" s="308"/>
      <c r="D163" s="308"/>
      <c r="E163" s="308"/>
      <c r="F163" s="273">
        <f>SUM(F161:F162)</f>
        <v>0</v>
      </c>
      <c r="H163" s="36"/>
    </row>
    <row r="164" spans="1:12" x14ac:dyDescent="0.3">
      <c r="A164" s="5"/>
      <c r="B164" s="5"/>
      <c r="C164" s="5"/>
      <c r="D164" s="5"/>
      <c r="E164" s="5"/>
    </row>
    <row r="165" spans="1:12" x14ac:dyDescent="0.3">
      <c r="A165" s="5"/>
      <c r="B165" s="5"/>
      <c r="C165" s="5"/>
      <c r="D165" s="5"/>
      <c r="E165" s="5"/>
    </row>
    <row r="166" spans="1:12" x14ac:dyDescent="0.3">
      <c r="A166" s="5"/>
      <c r="B166" s="5"/>
      <c r="C166" s="5"/>
      <c r="D166" s="5"/>
      <c r="E166" s="5"/>
    </row>
    <row r="167" spans="1:12" x14ac:dyDescent="0.3">
      <c r="F167" s="270" t="s">
        <v>18</v>
      </c>
      <c r="G167" s="11" t="s">
        <v>489</v>
      </c>
      <c r="H167" s="117"/>
      <c r="I167" s="266" t="s">
        <v>568</v>
      </c>
    </row>
    <row r="168" spans="1:12" ht="15" thickBot="1" x14ac:dyDescent="0.35">
      <c r="A168" s="5"/>
      <c r="B168" s="5"/>
      <c r="C168" s="5"/>
      <c r="D168" s="5"/>
      <c r="E168" s="5"/>
      <c r="F168" s="271" t="s">
        <v>559</v>
      </c>
      <c r="G168" s="150">
        <v>45148</v>
      </c>
      <c r="H168" s="142"/>
      <c r="I168" s="267" t="s">
        <v>525</v>
      </c>
      <c r="K168" s="261" t="s">
        <v>507</v>
      </c>
    </row>
    <row r="169" spans="1:12" x14ac:dyDescent="0.3">
      <c r="A169" s="308" t="s">
        <v>161</v>
      </c>
      <c r="B169" s="308"/>
      <c r="C169" s="308"/>
      <c r="D169" s="308"/>
      <c r="E169" s="308"/>
      <c r="F169" s="279">
        <f>SUM(F30)</f>
        <v>1281701</v>
      </c>
      <c r="G169" s="9">
        <f>SUM(G30)</f>
        <v>1146995</v>
      </c>
      <c r="H169" s="140"/>
      <c r="I169" s="280">
        <f>SUM(I30)</f>
        <v>1299395</v>
      </c>
      <c r="K169" s="262">
        <f>K30</f>
        <v>1299395</v>
      </c>
    </row>
    <row r="170" spans="1:12" ht="15" thickBot="1" x14ac:dyDescent="0.35">
      <c r="A170" s="308" t="s">
        <v>163</v>
      </c>
      <c r="B170" s="308"/>
      <c r="C170" s="308"/>
      <c r="D170" s="308"/>
      <c r="E170" s="308"/>
      <c r="F170" s="288">
        <f>SUM(F51+F66+F79+F102+F120+F139+F147+F155)</f>
        <v>1333321</v>
      </c>
      <c r="G170" s="15" t="e">
        <f>SUM(G51+G66+G79+G102+G120+G139+#REF!+G147+G155+G163)</f>
        <v>#REF!</v>
      </c>
      <c r="H170" s="140"/>
      <c r="I170" s="283">
        <f>SUM(I51+I66+I79+I102+I120+I139+I147+I155)</f>
        <v>1503784</v>
      </c>
      <c r="K170" s="263">
        <f>SUM(K51+K66+K79+K102+K120+K139+K147+K155)</f>
        <v>1503784</v>
      </c>
    </row>
    <row r="171" spans="1:12" ht="15" thickTop="1" x14ac:dyDescent="0.3">
      <c r="A171" s="308" t="s">
        <v>162</v>
      </c>
      <c r="B171" s="308"/>
      <c r="C171" s="308"/>
      <c r="D171" s="308"/>
      <c r="E171" s="308"/>
      <c r="F171" s="289">
        <f>SUM(F169-F170)</f>
        <v>-51620</v>
      </c>
      <c r="G171" s="128" t="e">
        <f>SUM(G169-G170)</f>
        <v>#REF!</v>
      </c>
      <c r="H171" s="16"/>
      <c r="I171" s="260">
        <f>SUM(I169-I170)</f>
        <v>-204389</v>
      </c>
      <c r="K171" s="262">
        <f>SUM(K169-K170)</f>
        <v>-204389</v>
      </c>
    </row>
    <row r="173" spans="1:12" x14ac:dyDescent="0.3">
      <c r="F173" s="270" t="s">
        <v>18</v>
      </c>
      <c r="G173" s="11" t="s">
        <v>489</v>
      </c>
      <c r="H173" s="117"/>
      <c r="I173" s="266" t="s">
        <v>568</v>
      </c>
    </row>
    <row r="174" spans="1:12" ht="15" thickBot="1" x14ac:dyDescent="0.35">
      <c r="A174" s="309" t="s">
        <v>165</v>
      </c>
      <c r="B174" s="309"/>
      <c r="C174" s="309"/>
      <c r="D174" s="309"/>
      <c r="E174" s="309"/>
      <c r="F174" s="271" t="s">
        <v>559</v>
      </c>
      <c r="G174" s="150">
        <v>45148</v>
      </c>
      <c r="H174" s="151" t="s">
        <v>490</v>
      </c>
      <c r="I174" s="267" t="s">
        <v>525</v>
      </c>
      <c r="K174" s="261" t="s">
        <v>507</v>
      </c>
    </row>
    <row r="175" spans="1:12" x14ac:dyDescent="0.3">
      <c r="A175" s="1">
        <v>4600</v>
      </c>
      <c r="B175" s="310" t="s">
        <v>166</v>
      </c>
      <c r="C175" s="310"/>
      <c r="D175" s="310"/>
      <c r="E175" s="310"/>
      <c r="F175" s="276">
        <v>520000</v>
      </c>
      <c r="G175" s="7">
        <v>452336</v>
      </c>
      <c r="H175" s="139">
        <v>102114</v>
      </c>
      <c r="I175" s="280">
        <v>596600</v>
      </c>
      <c r="K175" s="262">
        <v>596600</v>
      </c>
      <c r="L175" s="19"/>
    </row>
    <row r="176" spans="1:12" x14ac:dyDescent="0.3">
      <c r="A176" s="1">
        <v>4610</v>
      </c>
      <c r="B176" s="306" t="s">
        <v>167</v>
      </c>
      <c r="C176" s="306"/>
      <c r="D176" s="306"/>
      <c r="E176" s="306"/>
      <c r="F176" s="276">
        <v>10000</v>
      </c>
      <c r="G176" s="7">
        <v>30161</v>
      </c>
      <c r="H176" s="144">
        <v>20161</v>
      </c>
      <c r="I176" s="280">
        <v>10000</v>
      </c>
      <c r="K176" s="262">
        <v>10000</v>
      </c>
      <c r="L176" s="19"/>
    </row>
    <row r="177" spans="1:12" x14ac:dyDescent="0.3">
      <c r="A177" s="1">
        <v>4615</v>
      </c>
      <c r="B177" s="2" t="s">
        <v>430</v>
      </c>
      <c r="C177" s="2"/>
      <c r="D177" s="2"/>
      <c r="E177" s="2"/>
      <c r="F177" s="276">
        <v>500</v>
      </c>
      <c r="G177" s="7">
        <v>658</v>
      </c>
      <c r="H177" s="144">
        <v>158</v>
      </c>
      <c r="I177" s="280">
        <v>1000</v>
      </c>
      <c r="K177" s="262">
        <v>1000</v>
      </c>
      <c r="L177" s="256" t="s">
        <v>532</v>
      </c>
    </row>
    <row r="178" spans="1:12" x14ac:dyDescent="0.3">
      <c r="A178" s="1">
        <v>4620</v>
      </c>
      <c r="B178" s="306" t="s">
        <v>168</v>
      </c>
      <c r="C178" s="306"/>
      <c r="D178" s="306"/>
      <c r="E178" s="306"/>
      <c r="F178" s="276">
        <v>500</v>
      </c>
      <c r="G178" s="7">
        <v>1200</v>
      </c>
      <c r="H178" s="144">
        <v>700</v>
      </c>
      <c r="I178" s="280">
        <v>500</v>
      </c>
      <c r="K178" s="262">
        <v>500</v>
      </c>
      <c r="L178" s="19"/>
    </row>
    <row r="179" spans="1:12" x14ac:dyDescent="0.3">
      <c r="A179" s="1">
        <v>4630</v>
      </c>
      <c r="B179" s="306" t="s">
        <v>169</v>
      </c>
      <c r="C179" s="306"/>
      <c r="D179" s="306"/>
      <c r="E179" s="306"/>
      <c r="F179" s="276"/>
      <c r="H179" s="139"/>
      <c r="I179" s="280"/>
      <c r="K179" s="262"/>
      <c r="L179" s="19"/>
    </row>
    <row r="180" spans="1:12" x14ac:dyDescent="0.3">
      <c r="A180" s="1">
        <v>4640</v>
      </c>
      <c r="B180" s="306" t="s">
        <v>170</v>
      </c>
      <c r="C180" s="306"/>
      <c r="D180" s="306"/>
      <c r="E180" s="306"/>
      <c r="F180" s="276">
        <v>50000</v>
      </c>
      <c r="G180" s="7">
        <v>101271</v>
      </c>
      <c r="H180" s="14">
        <v>63729</v>
      </c>
      <c r="I180" s="280">
        <v>70000</v>
      </c>
      <c r="K180" s="262">
        <v>70000</v>
      </c>
      <c r="L180" s="256" t="s">
        <v>532</v>
      </c>
    </row>
    <row r="181" spans="1:12" x14ac:dyDescent="0.3">
      <c r="A181" s="1">
        <v>4650</v>
      </c>
      <c r="B181" s="306" t="s">
        <v>171</v>
      </c>
      <c r="C181" s="306"/>
      <c r="D181" s="306"/>
      <c r="E181" s="306"/>
      <c r="F181" s="276">
        <v>450000</v>
      </c>
      <c r="G181" s="7">
        <v>495558</v>
      </c>
      <c r="H181" s="144">
        <v>24358</v>
      </c>
      <c r="I181" s="280">
        <v>484830</v>
      </c>
      <c r="K181" s="262">
        <v>484830</v>
      </c>
      <c r="L181" s="19"/>
    </row>
    <row r="182" spans="1:12" x14ac:dyDescent="0.3">
      <c r="A182" s="1">
        <v>4660</v>
      </c>
      <c r="B182" s="306" t="s">
        <v>172</v>
      </c>
      <c r="C182" s="306"/>
      <c r="D182" s="306"/>
      <c r="E182" s="306"/>
      <c r="F182" s="276">
        <v>150000</v>
      </c>
      <c r="G182" s="7">
        <v>189353</v>
      </c>
      <c r="H182" s="144">
        <v>24353</v>
      </c>
      <c r="I182" s="280">
        <v>151350</v>
      </c>
      <c r="K182" s="262">
        <v>151350</v>
      </c>
      <c r="L182" s="19"/>
    </row>
    <row r="183" spans="1:12" x14ac:dyDescent="0.3">
      <c r="A183" s="1">
        <v>4680</v>
      </c>
      <c r="B183" s="306" t="s">
        <v>173</v>
      </c>
      <c r="C183" s="306"/>
      <c r="D183" s="306"/>
      <c r="E183" s="306"/>
      <c r="F183" s="276">
        <v>365</v>
      </c>
      <c r="G183" s="7">
        <v>1095</v>
      </c>
      <c r="H183" s="144">
        <v>730</v>
      </c>
      <c r="I183" s="280">
        <v>365</v>
      </c>
      <c r="K183" s="262">
        <v>365</v>
      </c>
      <c r="L183" s="19"/>
    </row>
    <row r="184" spans="1:12" x14ac:dyDescent="0.3">
      <c r="A184" s="1">
        <v>4705</v>
      </c>
      <c r="B184" s="306" t="s">
        <v>136</v>
      </c>
      <c r="C184" s="306"/>
      <c r="D184" s="306"/>
      <c r="E184" s="306"/>
      <c r="F184" s="276"/>
      <c r="H184" s="139"/>
      <c r="I184" s="280"/>
      <c r="K184" s="262"/>
      <c r="L184" s="19"/>
    </row>
    <row r="185" spans="1:12" x14ac:dyDescent="0.3">
      <c r="A185" s="1">
        <v>4710</v>
      </c>
      <c r="B185" s="306" t="s">
        <v>174</v>
      </c>
      <c r="C185" s="306"/>
      <c r="D185" s="306"/>
      <c r="E185" s="306"/>
      <c r="F185" s="276"/>
      <c r="G185" s="7">
        <v>0</v>
      </c>
      <c r="H185" s="144"/>
      <c r="I185" s="280"/>
      <c r="K185" s="262"/>
      <c r="L185" s="19"/>
    </row>
    <row r="186" spans="1:12" x14ac:dyDescent="0.3">
      <c r="A186" s="1">
        <v>4715</v>
      </c>
      <c r="B186" s="306" t="s">
        <v>175</v>
      </c>
      <c r="C186" s="306"/>
      <c r="D186" s="306"/>
      <c r="E186" s="306"/>
      <c r="F186" s="276"/>
      <c r="H186" s="139"/>
      <c r="I186" s="280"/>
      <c r="K186" s="262"/>
      <c r="L186" s="19"/>
    </row>
    <row r="187" spans="1:12" x14ac:dyDescent="0.3">
      <c r="A187" s="1">
        <v>4720</v>
      </c>
      <c r="B187" s="306" t="s">
        <v>176</v>
      </c>
      <c r="C187" s="306"/>
      <c r="D187" s="306"/>
      <c r="E187" s="306"/>
      <c r="F187" s="276">
        <v>385000</v>
      </c>
      <c r="G187" s="7">
        <v>360108</v>
      </c>
      <c r="H187" s="14">
        <v>22492</v>
      </c>
      <c r="I187" s="280">
        <v>385000</v>
      </c>
      <c r="K187" s="262">
        <v>385000</v>
      </c>
      <c r="L187" s="19"/>
    </row>
    <row r="188" spans="1:12" x14ac:dyDescent="0.3">
      <c r="A188" s="1">
        <v>4730</v>
      </c>
      <c r="B188" s="306" t="s">
        <v>177</v>
      </c>
      <c r="C188" s="306"/>
      <c r="D188" s="306"/>
      <c r="E188" s="306"/>
      <c r="F188" s="276"/>
      <c r="H188" s="36"/>
      <c r="I188" s="280"/>
      <c r="K188" s="262"/>
      <c r="L188" s="19"/>
    </row>
    <row r="189" spans="1:12" x14ac:dyDescent="0.3">
      <c r="A189" s="1">
        <v>4740</v>
      </c>
      <c r="B189" s="306" t="s">
        <v>178</v>
      </c>
      <c r="C189" s="306"/>
      <c r="D189" s="306"/>
      <c r="E189" s="306"/>
      <c r="F189" s="276"/>
      <c r="H189" s="36"/>
      <c r="I189" s="280"/>
      <c r="K189" s="262"/>
      <c r="L189" s="19"/>
    </row>
    <row r="190" spans="1:12" x14ac:dyDescent="0.3">
      <c r="A190" s="1">
        <v>4750</v>
      </c>
      <c r="B190" s="306" t="s">
        <v>179</v>
      </c>
      <c r="C190" s="306"/>
      <c r="D190" s="306"/>
      <c r="E190" s="306"/>
      <c r="F190" s="276"/>
      <c r="H190" s="36"/>
      <c r="I190" s="280"/>
      <c r="K190" s="262"/>
      <c r="L190" s="19"/>
    </row>
    <row r="191" spans="1:12" x14ac:dyDescent="0.3">
      <c r="A191" s="1">
        <v>4760</v>
      </c>
      <c r="B191" s="306" t="s">
        <v>8</v>
      </c>
      <c r="C191" s="306"/>
      <c r="D191" s="306"/>
      <c r="E191" s="306"/>
      <c r="F191" s="276">
        <v>1500</v>
      </c>
      <c r="G191" s="7">
        <v>2573</v>
      </c>
      <c r="H191" s="138">
        <v>573</v>
      </c>
      <c r="I191" s="280">
        <v>2000</v>
      </c>
      <c r="K191" s="262">
        <v>2000</v>
      </c>
      <c r="L191" s="256" t="s">
        <v>532</v>
      </c>
    </row>
    <row r="192" spans="1:12" x14ac:dyDescent="0.3">
      <c r="A192" s="1">
        <v>4770</v>
      </c>
      <c r="B192" s="306" t="s">
        <v>13</v>
      </c>
      <c r="C192" s="306"/>
      <c r="D192" s="306"/>
      <c r="E192" s="306"/>
      <c r="F192" s="276">
        <v>500</v>
      </c>
      <c r="G192" s="7">
        <v>857</v>
      </c>
      <c r="H192" s="138">
        <v>357</v>
      </c>
      <c r="I192" s="280">
        <v>1000</v>
      </c>
      <c r="K192" s="262">
        <v>1000</v>
      </c>
      <c r="L192" s="256" t="s">
        <v>532</v>
      </c>
    </row>
    <row r="193" spans="1:12" x14ac:dyDescent="0.3">
      <c r="A193" s="1">
        <v>4780</v>
      </c>
      <c r="B193" s="306" t="s">
        <v>180</v>
      </c>
      <c r="C193" s="306"/>
      <c r="D193" s="306"/>
      <c r="E193" s="306"/>
      <c r="F193" s="276">
        <v>30000</v>
      </c>
      <c r="G193" s="7">
        <v>27838</v>
      </c>
      <c r="H193" s="36">
        <v>2162</v>
      </c>
      <c r="I193" s="280">
        <v>30000</v>
      </c>
      <c r="K193" s="262">
        <v>30000</v>
      </c>
      <c r="L193" s="19"/>
    </row>
    <row r="194" spans="1:12" x14ac:dyDescent="0.3">
      <c r="A194" s="1">
        <v>4785</v>
      </c>
      <c r="B194" s="306" t="s">
        <v>181</v>
      </c>
      <c r="C194" s="306"/>
      <c r="D194" s="306"/>
      <c r="E194" s="306"/>
      <c r="F194" s="276">
        <v>250</v>
      </c>
      <c r="G194" s="7">
        <v>375</v>
      </c>
      <c r="H194" s="138">
        <v>125</v>
      </c>
      <c r="I194" s="280">
        <v>250</v>
      </c>
      <c r="K194" s="262">
        <v>250</v>
      </c>
      <c r="L194" s="19"/>
    </row>
    <row r="195" spans="1:12" x14ac:dyDescent="0.3">
      <c r="A195" s="1">
        <v>4786</v>
      </c>
      <c r="B195" s="306" t="s">
        <v>303</v>
      </c>
      <c r="C195" s="306"/>
      <c r="D195" s="306"/>
      <c r="E195" s="306"/>
      <c r="F195" s="276"/>
      <c r="H195" s="36"/>
      <c r="I195" s="280"/>
      <c r="K195" s="262"/>
      <c r="L195" s="19"/>
    </row>
    <row r="196" spans="1:12" ht="15" thickBot="1" x14ac:dyDescent="0.35">
      <c r="A196" s="3">
        <v>4790</v>
      </c>
      <c r="B196" s="307" t="s">
        <v>182</v>
      </c>
      <c r="C196" s="307"/>
      <c r="D196" s="307"/>
      <c r="E196" s="307"/>
      <c r="F196" s="278">
        <v>10000</v>
      </c>
      <c r="G196" s="8">
        <v>9500</v>
      </c>
      <c r="H196" s="8">
        <v>500</v>
      </c>
      <c r="I196" s="283">
        <v>12000</v>
      </c>
      <c r="K196" s="263">
        <v>12000</v>
      </c>
      <c r="L196" s="256" t="s">
        <v>532</v>
      </c>
    </row>
    <row r="197" spans="1:12" x14ac:dyDescent="0.3">
      <c r="A197" s="311" t="s">
        <v>183</v>
      </c>
      <c r="B197" s="311"/>
      <c r="C197" s="311"/>
      <c r="D197" s="311"/>
      <c r="E197" s="311"/>
      <c r="F197" s="279">
        <f>SUM(F175:F196)</f>
        <v>1608615</v>
      </c>
      <c r="G197" s="9">
        <f>SUM(G175:G196)</f>
        <v>1672883</v>
      </c>
      <c r="H197" s="140">
        <v>119482</v>
      </c>
      <c r="I197" s="280">
        <f>SUM(I175:I196)</f>
        <v>1744895</v>
      </c>
      <c r="K197" s="262">
        <f>SUM(K175:K196)</f>
        <v>1744895</v>
      </c>
    </row>
    <row r="199" spans="1:12" x14ac:dyDescent="0.3">
      <c r="F199" s="270" t="s">
        <v>18</v>
      </c>
      <c r="G199" s="152" t="s">
        <v>489</v>
      </c>
      <c r="H199" s="117"/>
      <c r="I199" s="266" t="s">
        <v>568</v>
      </c>
    </row>
    <row r="200" spans="1:12" ht="15" thickBot="1" x14ac:dyDescent="0.35">
      <c r="A200" s="312" t="s">
        <v>184</v>
      </c>
      <c r="B200" s="312"/>
      <c r="C200" s="312"/>
      <c r="D200" s="312"/>
      <c r="E200" s="312"/>
      <c r="F200" s="271" t="s">
        <v>559</v>
      </c>
      <c r="G200" s="150">
        <v>45148</v>
      </c>
      <c r="H200" s="151" t="s">
        <v>490</v>
      </c>
      <c r="I200" s="267" t="s">
        <v>525</v>
      </c>
      <c r="K200" s="261" t="s">
        <v>507</v>
      </c>
    </row>
    <row r="201" spans="1:12" x14ac:dyDescent="0.3">
      <c r="A201" s="2" t="s">
        <v>185</v>
      </c>
      <c r="B201" s="310" t="s">
        <v>423</v>
      </c>
      <c r="C201" s="310"/>
      <c r="D201" s="310"/>
      <c r="E201" s="310"/>
      <c r="F201" s="276">
        <v>202082</v>
      </c>
      <c r="G201" s="7">
        <v>173475</v>
      </c>
      <c r="H201" s="14">
        <v>16933</v>
      </c>
      <c r="I201" s="280">
        <v>198422</v>
      </c>
      <c r="K201" s="262">
        <v>198422</v>
      </c>
      <c r="L201" s="256" t="s">
        <v>532</v>
      </c>
    </row>
    <row r="202" spans="1:12" x14ac:dyDescent="0.3">
      <c r="A202" s="2" t="s">
        <v>186</v>
      </c>
      <c r="B202" s="306" t="s">
        <v>44</v>
      </c>
      <c r="C202" s="306"/>
      <c r="D202" s="306"/>
      <c r="E202" s="306"/>
      <c r="F202" s="276"/>
      <c r="H202" s="14"/>
      <c r="I202" s="280"/>
      <c r="K202" s="262"/>
      <c r="L202" s="19"/>
    </row>
    <row r="203" spans="1:12" x14ac:dyDescent="0.3">
      <c r="A203" s="2" t="s">
        <v>187</v>
      </c>
      <c r="B203" s="306" t="s">
        <v>46</v>
      </c>
      <c r="C203" s="306"/>
      <c r="D203" s="306"/>
      <c r="E203" s="306"/>
      <c r="F203" s="276"/>
      <c r="H203" s="14"/>
      <c r="I203" s="280"/>
      <c r="K203" s="262"/>
      <c r="L203" s="19"/>
    </row>
    <row r="204" spans="1:12" x14ac:dyDescent="0.3">
      <c r="A204" s="2" t="s">
        <v>188</v>
      </c>
      <c r="B204" s="306" t="s">
        <v>48</v>
      </c>
      <c r="C204" s="306"/>
      <c r="D204" s="306"/>
      <c r="E204" s="306"/>
      <c r="F204" s="276">
        <v>15459</v>
      </c>
      <c r="G204" s="7">
        <v>13271</v>
      </c>
      <c r="H204" s="14">
        <v>534</v>
      </c>
      <c r="I204" s="280">
        <v>15179</v>
      </c>
      <c r="K204" s="262">
        <v>15179</v>
      </c>
      <c r="L204" s="256" t="s">
        <v>532</v>
      </c>
    </row>
    <row r="205" spans="1:12" x14ac:dyDescent="0.3">
      <c r="A205" s="2" t="s">
        <v>189</v>
      </c>
      <c r="B205" s="306" t="s">
        <v>190</v>
      </c>
      <c r="C205" s="306"/>
      <c r="D205" s="306"/>
      <c r="E205" s="306"/>
      <c r="F205" s="276">
        <v>27220</v>
      </c>
      <c r="G205" s="7">
        <v>24358</v>
      </c>
      <c r="H205" s="14">
        <v>1766</v>
      </c>
      <c r="I205" s="280">
        <v>27739</v>
      </c>
      <c r="K205" s="262">
        <v>27739</v>
      </c>
      <c r="L205" s="254" t="s">
        <v>532</v>
      </c>
    </row>
    <row r="206" spans="1:12" x14ac:dyDescent="0.3">
      <c r="A206" s="2" t="s">
        <v>191</v>
      </c>
      <c r="B206" s="306" t="s">
        <v>192</v>
      </c>
      <c r="C206" s="306"/>
      <c r="D206" s="306"/>
      <c r="E206" s="306"/>
      <c r="F206" s="276">
        <v>2000</v>
      </c>
      <c r="G206" s="7">
        <v>180</v>
      </c>
      <c r="H206" s="14">
        <v>4820</v>
      </c>
      <c r="I206" s="280">
        <v>2000</v>
      </c>
      <c r="K206" s="262">
        <v>2000</v>
      </c>
      <c r="L206" s="19"/>
    </row>
    <row r="207" spans="1:12" x14ac:dyDescent="0.3">
      <c r="A207" s="2" t="s">
        <v>193</v>
      </c>
      <c r="B207" s="306" t="s">
        <v>52</v>
      </c>
      <c r="C207" s="306"/>
      <c r="D207" s="306"/>
      <c r="E207" s="306"/>
      <c r="F207" s="276">
        <v>49403</v>
      </c>
      <c r="G207" s="7">
        <v>37840</v>
      </c>
      <c r="H207" s="14">
        <v>3907</v>
      </c>
      <c r="I207" s="280">
        <v>49975</v>
      </c>
      <c r="K207" s="262">
        <v>49975</v>
      </c>
      <c r="L207" s="254" t="s">
        <v>532</v>
      </c>
    </row>
    <row r="208" spans="1:12" x14ac:dyDescent="0.3">
      <c r="A208" s="2" t="s">
        <v>427</v>
      </c>
      <c r="B208" s="2" t="s">
        <v>428</v>
      </c>
      <c r="C208" s="2"/>
      <c r="D208" s="2"/>
      <c r="E208" s="2"/>
      <c r="F208" s="276">
        <v>250</v>
      </c>
      <c r="G208" s="7">
        <v>100</v>
      </c>
      <c r="H208" s="14">
        <v>175</v>
      </c>
      <c r="I208" s="280">
        <v>250</v>
      </c>
      <c r="K208" s="262">
        <v>250</v>
      </c>
      <c r="L208" s="19"/>
    </row>
    <row r="209" spans="1:12" x14ac:dyDescent="0.3">
      <c r="A209" s="2" t="s">
        <v>194</v>
      </c>
      <c r="B209" s="306" t="s">
        <v>195</v>
      </c>
      <c r="C209" s="306"/>
      <c r="D209" s="306"/>
      <c r="E209" s="306"/>
      <c r="F209" s="276">
        <v>5500</v>
      </c>
      <c r="G209" s="7">
        <v>4990</v>
      </c>
      <c r="H209" s="14">
        <v>510</v>
      </c>
      <c r="I209" s="280">
        <v>6000</v>
      </c>
      <c r="K209" s="262">
        <v>6000</v>
      </c>
      <c r="L209" s="254" t="s">
        <v>532</v>
      </c>
    </row>
    <row r="210" spans="1:12" x14ac:dyDescent="0.3">
      <c r="A210" s="2" t="s">
        <v>196</v>
      </c>
      <c r="B210" s="306" t="s">
        <v>197</v>
      </c>
      <c r="C210" s="306"/>
      <c r="D210" s="306"/>
      <c r="E210" s="306"/>
      <c r="F210" s="276">
        <v>12000</v>
      </c>
      <c r="G210" s="7">
        <v>9784</v>
      </c>
      <c r="H210" s="14">
        <v>2216</v>
      </c>
      <c r="I210" s="280">
        <v>12000</v>
      </c>
      <c r="K210" s="262">
        <v>12000</v>
      </c>
      <c r="L210" s="19"/>
    </row>
    <row r="211" spans="1:12" x14ac:dyDescent="0.3">
      <c r="A211" s="2" t="s">
        <v>198</v>
      </c>
      <c r="B211" s="306" t="s">
        <v>199</v>
      </c>
      <c r="C211" s="306"/>
      <c r="D211" s="306"/>
      <c r="E211" s="306"/>
      <c r="F211" s="276">
        <v>1500</v>
      </c>
      <c r="G211" s="7">
        <v>1222</v>
      </c>
      <c r="H211" s="14">
        <v>778</v>
      </c>
      <c r="I211" s="280">
        <v>1500</v>
      </c>
      <c r="K211" s="262">
        <v>1500</v>
      </c>
      <c r="L211" s="19"/>
    </row>
    <row r="212" spans="1:12" x14ac:dyDescent="0.3">
      <c r="A212" s="2" t="s">
        <v>200</v>
      </c>
      <c r="B212" s="306" t="s">
        <v>514</v>
      </c>
      <c r="C212" s="306"/>
      <c r="D212" s="306"/>
      <c r="E212" s="306"/>
      <c r="F212" s="276">
        <v>10000</v>
      </c>
      <c r="G212" s="7">
        <v>17133</v>
      </c>
      <c r="H212" s="145">
        <v>-2133</v>
      </c>
      <c r="I212" s="280">
        <v>10000</v>
      </c>
      <c r="K212" s="262">
        <v>10000</v>
      </c>
      <c r="L212" s="19"/>
    </row>
    <row r="213" spans="1:12" x14ac:dyDescent="0.3">
      <c r="A213" s="2" t="s">
        <v>201</v>
      </c>
      <c r="B213" s="306" t="s">
        <v>202</v>
      </c>
      <c r="C213" s="306"/>
      <c r="D213" s="306"/>
      <c r="E213" s="306"/>
      <c r="F213" s="276">
        <v>35000</v>
      </c>
      <c r="G213" s="7">
        <v>43158</v>
      </c>
      <c r="H213" s="145">
        <v>-8158</v>
      </c>
      <c r="I213" s="280">
        <v>38000</v>
      </c>
      <c r="K213" s="262">
        <v>38000</v>
      </c>
      <c r="L213" s="254" t="s">
        <v>532</v>
      </c>
    </row>
    <row r="214" spans="1:12" x14ac:dyDescent="0.3">
      <c r="A214" s="2" t="s">
        <v>203</v>
      </c>
      <c r="B214" s="306" t="s">
        <v>204</v>
      </c>
      <c r="C214" s="306"/>
      <c r="D214" s="306"/>
      <c r="E214" s="306"/>
      <c r="F214" s="276">
        <v>5000</v>
      </c>
      <c r="G214" s="7">
        <v>0</v>
      </c>
      <c r="H214" s="14">
        <v>10000</v>
      </c>
      <c r="I214" s="280">
        <v>5000</v>
      </c>
      <c r="K214" s="262">
        <v>5000</v>
      </c>
      <c r="L214" s="19"/>
    </row>
    <row r="215" spans="1:12" x14ac:dyDescent="0.3">
      <c r="A215" s="2" t="s">
        <v>205</v>
      </c>
      <c r="B215" s="306" t="s">
        <v>142</v>
      </c>
      <c r="C215" s="306"/>
      <c r="D215" s="306"/>
      <c r="E215" s="306"/>
      <c r="F215" s="276">
        <v>8400</v>
      </c>
      <c r="G215" s="7">
        <v>7700</v>
      </c>
      <c r="H215" s="14">
        <v>700</v>
      </c>
      <c r="I215" s="280">
        <v>8400</v>
      </c>
      <c r="K215" s="262">
        <v>8400</v>
      </c>
      <c r="L215" s="19"/>
    </row>
    <row r="216" spans="1:12" x14ac:dyDescent="0.3">
      <c r="A216" s="2" t="s">
        <v>206</v>
      </c>
      <c r="B216" s="306" t="s">
        <v>73</v>
      </c>
      <c r="C216" s="306"/>
      <c r="D216" s="306"/>
      <c r="E216" s="306"/>
      <c r="F216" s="276">
        <v>5000</v>
      </c>
      <c r="G216" s="7">
        <v>941</v>
      </c>
      <c r="H216" s="14">
        <v>9059</v>
      </c>
      <c r="I216" s="280">
        <v>5000</v>
      </c>
      <c r="K216" s="262">
        <v>5000</v>
      </c>
      <c r="L216" s="19"/>
    </row>
    <row r="217" spans="1:12" x14ac:dyDescent="0.3">
      <c r="A217" s="2" t="s">
        <v>207</v>
      </c>
      <c r="B217" s="306" t="s">
        <v>33</v>
      </c>
      <c r="C217" s="306"/>
      <c r="D217" s="306"/>
      <c r="E217" s="306"/>
      <c r="F217" s="276">
        <v>18600</v>
      </c>
      <c r="G217" s="7">
        <v>12400</v>
      </c>
      <c r="H217" s="14">
        <v>11435</v>
      </c>
      <c r="I217" s="280">
        <v>25000</v>
      </c>
      <c r="K217" s="262">
        <v>25000</v>
      </c>
      <c r="L217" s="254" t="s">
        <v>532</v>
      </c>
    </row>
    <row r="218" spans="1:12" x14ac:dyDescent="0.3">
      <c r="A218" s="2" t="s">
        <v>208</v>
      </c>
      <c r="B218" s="306" t="s">
        <v>209</v>
      </c>
      <c r="C218" s="306"/>
      <c r="D218" s="306"/>
      <c r="E218" s="306"/>
      <c r="F218" s="276">
        <v>25000</v>
      </c>
      <c r="G218" s="7">
        <v>16548</v>
      </c>
      <c r="H218" s="14">
        <v>8452</v>
      </c>
      <c r="I218" s="280">
        <v>25000</v>
      </c>
      <c r="K218" s="262">
        <v>25000</v>
      </c>
      <c r="L218" s="19"/>
    </row>
    <row r="219" spans="1:12" x14ac:dyDescent="0.3">
      <c r="A219" s="2" t="s">
        <v>210</v>
      </c>
      <c r="B219" s="306" t="s">
        <v>35</v>
      </c>
      <c r="C219" s="306"/>
      <c r="D219" s="306"/>
      <c r="E219" s="306"/>
      <c r="F219" s="277">
        <v>2500</v>
      </c>
      <c r="G219" s="7">
        <v>456</v>
      </c>
      <c r="H219" s="14">
        <v>4544</v>
      </c>
      <c r="I219" s="280">
        <v>2500</v>
      </c>
      <c r="K219" s="262">
        <v>2500</v>
      </c>
      <c r="L219" s="19"/>
    </row>
    <row r="220" spans="1:12" x14ac:dyDescent="0.3">
      <c r="A220" s="2" t="s">
        <v>211</v>
      </c>
      <c r="B220" s="306" t="s">
        <v>37</v>
      </c>
      <c r="C220" s="306"/>
      <c r="D220" s="306"/>
      <c r="E220" s="306"/>
      <c r="F220" s="277">
        <v>1250</v>
      </c>
      <c r="G220" s="7">
        <v>740</v>
      </c>
      <c r="H220" s="14">
        <v>1760</v>
      </c>
      <c r="I220" s="280">
        <v>1250</v>
      </c>
      <c r="K220" s="262">
        <v>1250</v>
      </c>
      <c r="L220" s="19"/>
    </row>
    <row r="221" spans="1:12" ht="15" thickBot="1" x14ac:dyDescent="0.35">
      <c r="A221" s="4" t="s">
        <v>212</v>
      </c>
      <c r="B221" s="307" t="s">
        <v>39</v>
      </c>
      <c r="C221" s="307"/>
      <c r="D221" s="307"/>
      <c r="E221" s="307"/>
      <c r="F221" s="278"/>
      <c r="G221" s="8"/>
      <c r="H221" s="13"/>
      <c r="I221" s="283"/>
      <c r="K221" s="263"/>
      <c r="L221" s="19"/>
    </row>
    <row r="222" spans="1:12" x14ac:dyDescent="0.3">
      <c r="A222" s="311" t="s">
        <v>213</v>
      </c>
      <c r="B222" s="311"/>
      <c r="C222" s="311"/>
      <c r="D222" s="311"/>
      <c r="E222" s="311"/>
      <c r="F222" s="279">
        <f>SUM(F201:F221)</f>
        <v>426164</v>
      </c>
      <c r="G222" s="9">
        <f>SUM(G201:G221)</f>
        <v>364296</v>
      </c>
      <c r="H222" s="147">
        <v>67298</v>
      </c>
      <c r="I222" s="280">
        <f>SUM(I201:I221)</f>
        <v>433215</v>
      </c>
      <c r="K222" s="262">
        <f>SUM(K201:K221)</f>
        <v>433215</v>
      </c>
    </row>
    <row r="224" spans="1:12" x14ac:dyDescent="0.3">
      <c r="F224" s="270" t="s">
        <v>18</v>
      </c>
      <c r="G224" s="11" t="s">
        <v>489</v>
      </c>
      <c r="H224" s="142"/>
      <c r="I224" s="266" t="s">
        <v>568</v>
      </c>
    </row>
    <row r="225" spans="1:12" ht="15" thickBot="1" x14ac:dyDescent="0.35">
      <c r="A225" s="309" t="s">
        <v>214</v>
      </c>
      <c r="B225" s="309"/>
      <c r="C225" s="309"/>
      <c r="D225" s="309"/>
      <c r="E225" s="309"/>
      <c r="F225" s="271" t="s">
        <v>559</v>
      </c>
      <c r="G225" s="150">
        <v>45148</v>
      </c>
      <c r="H225" s="151" t="s">
        <v>490</v>
      </c>
      <c r="I225" s="267" t="s">
        <v>505</v>
      </c>
      <c r="K225" s="261" t="s">
        <v>507</v>
      </c>
    </row>
    <row r="226" spans="1:12" x14ac:dyDescent="0.3">
      <c r="A226" s="2" t="s">
        <v>215</v>
      </c>
      <c r="B226" s="310" t="s">
        <v>424</v>
      </c>
      <c r="C226" s="310"/>
      <c r="D226" s="310"/>
      <c r="E226" s="310"/>
      <c r="F226" s="276">
        <v>38641</v>
      </c>
      <c r="G226" s="7">
        <v>31249</v>
      </c>
      <c r="H226" s="141">
        <v>4111</v>
      </c>
      <c r="I226" s="280">
        <v>39884</v>
      </c>
      <c r="K226" s="262">
        <v>39884</v>
      </c>
      <c r="L226" s="254" t="s">
        <v>532</v>
      </c>
    </row>
    <row r="227" spans="1:12" x14ac:dyDescent="0.3">
      <c r="A227" s="2" t="s">
        <v>216</v>
      </c>
      <c r="B227" s="306" t="s">
        <v>44</v>
      </c>
      <c r="C227" s="306"/>
      <c r="D227" s="306"/>
      <c r="E227" s="306"/>
      <c r="F227" s="276">
        <v>7600</v>
      </c>
      <c r="G227" s="7">
        <v>6860</v>
      </c>
      <c r="H227" s="14">
        <v>740</v>
      </c>
      <c r="I227" s="280">
        <v>7600</v>
      </c>
      <c r="K227" s="262">
        <v>7600</v>
      </c>
      <c r="L227" s="19"/>
    </row>
    <row r="228" spans="1:12" x14ac:dyDescent="0.3">
      <c r="A228" s="2" t="s">
        <v>217</v>
      </c>
      <c r="B228" s="306" t="s">
        <v>46</v>
      </c>
      <c r="C228" s="306"/>
      <c r="D228" s="306"/>
      <c r="E228" s="306"/>
      <c r="F228" s="276">
        <v>2500</v>
      </c>
      <c r="G228" s="7">
        <v>2960</v>
      </c>
      <c r="H228" s="145">
        <v>-460</v>
      </c>
      <c r="I228" s="280">
        <v>2500</v>
      </c>
      <c r="K228" s="262">
        <v>2500</v>
      </c>
      <c r="L228" s="19"/>
    </row>
    <row r="229" spans="1:12" x14ac:dyDescent="0.3">
      <c r="A229" s="2" t="s">
        <v>218</v>
      </c>
      <c r="B229" s="306" t="s">
        <v>48</v>
      </c>
      <c r="C229" s="306"/>
      <c r="D229" s="306"/>
      <c r="E229" s="306"/>
      <c r="F229" s="276">
        <v>3729</v>
      </c>
      <c r="G229" s="7">
        <v>3145</v>
      </c>
      <c r="H229" s="14">
        <v>155</v>
      </c>
      <c r="I229" s="280">
        <v>3824</v>
      </c>
      <c r="K229" s="262">
        <v>3824</v>
      </c>
      <c r="L229" s="254" t="s">
        <v>532</v>
      </c>
    </row>
    <row r="230" spans="1:12" x14ac:dyDescent="0.3">
      <c r="A230" s="2" t="s">
        <v>219</v>
      </c>
      <c r="B230" s="306" t="s">
        <v>66</v>
      </c>
      <c r="C230" s="306"/>
      <c r="D230" s="306"/>
      <c r="E230" s="306"/>
      <c r="F230" s="276">
        <v>6565</v>
      </c>
      <c r="G230" s="7">
        <v>5739</v>
      </c>
      <c r="H230" s="14">
        <v>501</v>
      </c>
      <c r="I230" s="280">
        <v>6988</v>
      </c>
      <c r="J230">
        <v>6463</v>
      </c>
      <c r="K230" s="262">
        <v>6988</v>
      </c>
      <c r="L230" s="254" t="s">
        <v>532</v>
      </c>
    </row>
    <row r="231" spans="1:12" x14ac:dyDescent="0.3">
      <c r="A231" s="2" t="s">
        <v>220</v>
      </c>
      <c r="B231" s="306" t="s">
        <v>52</v>
      </c>
      <c r="C231" s="306"/>
      <c r="D231" s="306"/>
      <c r="E231" s="306"/>
      <c r="F231" s="276">
        <v>7789</v>
      </c>
      <c r="G231" s="7">
        <v>5938</v>
      </c>
      <c r="H231" s="14">
        <v>540</v>
      </c>
      <c r="I231" s="280">
        <v>9542</v>
      </c>
      <c r="K231" s="262">
        <v>9542</v>
      </c>
      <c r="L231" s="254" t="s">
        <v>532</v>
      </c>
    </row>
    <row r="232" spans="1:12" x14ac:dyDescent="0.3">
      <c r="A232" s="2" t="s">
        <v>221</v>
      </c>
      <c r="B232" s="306" t="s">
        <v>195</v>
      </c>
      <c r="C232" s="306"/>
      <c r="D232" s="306"/>
      <c r="E232" s="306"/>
      <c r="F232" s="276">
        <v>40000</v>
      </c>
      <c r="G232" s="7">
        <v>39096</v>
      </c>
      <c r="H232" s="14">
        <v>904</v>
      </c>
      <c r="I232" s="280">
        <v>40000</v>
      </c>
      <c r="K232" s="262">
        <v>40000</v>
      </c>
      <c r="L232" s="19"/>
    </row>
    <row r="233" spans="1:12" x14ac:dyDescent="0.3">
      <c r="A233" s="2" t="s">
        <v>222</v>
      </c>
      <c r="B233" s="306" t="s">
        <v>23</v>
      </c>
      <c r="C233" s="306"/>
      <c r="D233" s="306"/>
      <c r="E233" s="306"/>
      <c r="F233" s="276">
        <v>4500</v>
      </c>
      <c r="G233" s="7">
        <v>4256</v>
      </c>
      <c r="H233" s="145">
        <v>2256</v>
      </c>
      <c r="I233" s="280">
        <v>4500</v>
      </c>
      <c r="K233" s="262">
        <v>4500</v>
      </c>
      <c r="L233" s="19"/>
    </row>
    <row r="234" spans="1:12" x14ac:dyDescent="0.3">
      <c r="A234" s="2" t="s">
        <v>223</v>
      </c>
      <c r="B234" s="306" t="s">
        <v>58</v>
      </c>
      <c r="C234" s="306"/>
      <c r="D234" s="306"/>
      <c r="E234" s="306"/>
      <c r="F234" s="276">
        <v>3000</v>
      </c>
      <c r="G234" s="7">
        <v>2571</v>
      </c>
      <c r="H234" s="14">
        <v>429</v>
      </c>
      <c r="I234" s="280">
        <v>3000</v>
      </c>
      <c r="K234" s="262">
        <v>3000</v>
      </c>
      <c r="L234" s="19"/>
    </row>
    <row r="235" spans="1:12" x14ac:dyDescent="0.3">
      <c r="A235" s="2" t="s">
        <v>224</v>
      </c>
      <c r="B235" s="306" t="s">
        <v>225</v>
      </c>
      <c r="C235" s="306"/>
      <c r="D235" s="306"/>
      <c r="E235" s="306"/>
      <c r="F235" s="276">
        <v>35000</v>
      </c>
      <c r="G235" s="7">
        <v>32426</v>
      </c>
      <c r="H235" s="14">
        <v>32574</v>
      </c>
      <c r="I235" s="280">
        <v>35000</v>
      </c>
      <c r="K235" s="262">
        <v>35000</v>
      </c>
      <c r="L235" s="19"/>
    </row>
    <row r="236" spans="1:12" x14ac:dyDescent="0.3">
      <c r="A236" s="2" t="s">
        <v>226</v>
      </c>
      <c r="B236" s="306" t="s">
        <v>37</v>
      </c>
      <c r="C236" s="306"/>
      <c r="D236" s="306"/>
      <c r="E236" s="306"/>
      <c r="F236" s="276">
        <v>1700</v>
      </c>
      <c r="G236" s="7">
        <v>878</v>
      </c>
      <c r="H236" s="145">
        <v>-378</v>
      </c>
      <c r="I236" s="280">
        <v>2500</v>
      </c>
      <c r="K236" s="262">
        <v>2500</v>
      </c>
      <c r="L236" s="254" t="s">
        <v>532</v>
      </c>
    </row>
    <row r="237" spans="1:12" ht="16.2" thickBot="1" x14ac:dyDescent="0.45">
      <c r="A237" s="4" t="s">
        <v>227</v>
      </c>
      <c r="B237" s="307" t="s">
        <v>39</v>
      </c>
      <c r="C237" s="307"/>
      <c r="D237" s="307"/>
      <c r="E237" s="307"/>
      <c r="F237" s="278"/>
      <c r="G237" s="8">
        <v>53415</v>
      </c>
      <c r="H237" s="155">
        <v>4350</v>
      </c>
      <c r="I237" s="283">
        <v>42000</v>
      </c>
      <c r="K237" s="263">
        <v>42000</v>
      </c>
      <c r="L237" s="19" t="s">
        <v>547</v>
      </c>
    </row>
    <row r="238" spans="1:12" x14ac:dyDescent="0.3">
      <c r="A238" s="308" t="s">
        <v>228</v>
      </c>
      <c r="B238" s="308"/>
      <c r="C238" s="308"/>
      <c r="D238" s="308"/>
      <c r="E238" s="308"/>
      <c r="F238" s="279">
        <f>SUM(F226:F237)</f>
        <v>151024</v>
      </c>
      <c r="G238" s="9">
        <f>SUM(G226:G237)</f>
        <v>188533</v>
      </c>
      <c r="H238" s="140">
        <v>41210</v>
      </c>
      <c r="I238" s="280">
        <f>SUM(I226:I237)</f>
        <v>197338</v>
      </c>
      <c r="K238" s="262">
        <f>SUM(K226:K237)</f>
        <v>197338</v>
      </c>
    </row>
    <row r="240" spans="1:12" x14ac:dyDescent="0.3">
      <c r="F240" s="270" t="s">
        <v>18</v>
      </c>
      <c r="G240" s="11" t="s">
        <v>489</v>
      </c>
      <c r="H240" s="117"/>
      <c r="I240" s="266" t="s">
        <v>568</v>
      </c>
    </row>
    <row r="241" spans="1:12" ht="15" thickBot="1" x14ac:dyDescent="0.35">
      <c r="A241" s="309" t="s">
        <v>229</v>
      </c>
      <c r="B241" s="309"/>
      <c r="C241" s="309"/>
      <c r="D241" s="309"/>
      <c r="E241" s="309"/>
      <c r="F241" s="271" t="s">
        <v>559</v>
      </c>
      <c r="G241" s="150">
        <v>45148</v>
      </c>
      <c r="H241" s="151" t="s">
        <v>490</v>
      </c>
      <c r="I241" s="267" t="s">
        <v>525</v>
      </c>
      <c r="K241" s="261" t="s">
        <v>507</v>
      </c>
    </row>
    <row r="242" spans="1:12" x14ac:dyDescent="0.3">
      <c r="A242" s="2" t="s">
        <v>230</v>
      </c>
      <c r="B242" s="310" t="s">
        <v>424</v>
      </c>
      <c r="C242" s="310"/>
      <c r="D242" s="310"/>
      <c r="E242" s="310"/>
      <c r="F242" s="276">
        <v>118963</v>
      </c>
      <c r="G242" s="7">
        <v>68360</v>
      </c>
      <c r="H242" s="14">
        <v>32039</v>
      </c>
      <c r="I242" s="280">
        <v>97916</v>
      </c>
      <c r="K242" s="262">
        <v>97916</v>
      </c>
      <c r="L242" s="256" t="s">
        <v>532</v>
      </c>
    </row>
    <row r="243" spans="1:12" x14ac:dyDescent="0.3">
      <c r="A243" s="2" t="s">
        <v>231</v>
      </c>
      <c r="B243" s="306" t="s">
        <v>44</v>
      </c>
      <c r="C243" s="306"/>
      <c r="D243" s="306"/>
      <c r="E243" s="306"/>
      <c r="F243" s="276">
        <v>8500</v>
      </c>
      <c r="G243" s="7">
        <v>7676</v>
      </c>
      <c r="H243" s="14">
        <v>324</v>
      </c>
      <c r="I243" s="280">
        <v>8500</v>
      </c>
      <c r="K243" s="262">
        <v>8500</v>
      </c>
      <c r="L243" s="19"/>
    </row>
    <row r="244" spans="1:12" x14ac:dyDescent="0.3">
      <c r="A244" s="2" t="s">
        <v>232</v>
      </c>
      <c r="B244" s="306" t="s">
        <v>46</v>
      </c>
      <c r="C244" s="306"/>
      <c r="D244" s="306"/>
      <c r="E244" s="306"/>
      <c r="F244" s="276">
        <v>1500</v>
      </c>
      <c r="G244" s="7">
        <v>1106</v>
      </c>
      <c r="H244" s="14">
        <v>394</v>
      </c>
      <c r="I244" s="280">
        <v>2000</v>
      </c>
      <c r="K244" s="262">
        <v>2000</v>
      </c>
      <c r="L244" s="254" t="s">
        <v>532</v>
      </c>
    </row>
    <row r="245" spans="1:12" x14ac:dyDescent="0.3">
      <c r="A245" s="2" t="s">
        <v>233</v>
      </c>
      <c r="B245" s="306" t="s">
        <v>48</v>
      </c>
      <c r="C245" s="306"/>
      <c r="D245" s="306"/>
      <c r="E245" s="306"/>
      <c r="F245" s="276">
        <v>9866</v>
      </c>
      <c r="G245" s="7">
        <v>5904</v>
      </c>
      <c r="H245" s="14">
        <v>2064</v>
      </c>
      <c r="I245" s="280">
        <v>8256</v>
      </c>
      <c r="K245" s="262">
        <v>8256</v>
      </c>
      <c r="L245" s="256" t="s">
        <v>532</v>
      </c>
    </row>
    <row r="246" spans="1:12" x14ac:dyDescent="0.3">
      <c r="A246" s="2" t="s">
        <v>234</v>
      </c>
      <c r="B246" s="306" t="s">
        <v>66</v>
      </c>
      <c r="C246" s="306"/>
      <c r="D246" s="306"/>
      <c r="E246" s="306"/>
      <c r="F246" s="276">
        <v>18700</v>
      </c>
      <c r="G246" s="7">
        <v>10711</v>
      </c>
      <c r="H246" s="14">
        <v>4367</v>
      </c>
      <c r="I246" s="280">
        <v>15087</v>
      </c>
      <c r="K246" s="262">
        <v>15087</v>
      </c>
      <c r="L246" s="256" t="s">
        <v>532</v>
      </c>
    </row>
    <row r="247" spans="1:12" x14ac:dyDescent="0.3">
      <c r="A247" s="2" t="s">
        <v>235</v>
      </c>
      <c r="B247" s="306" t="s">
        <v>52</v>
      </c>
      <c r="C247" s="306"/>
      <c r="D247" s="306"/>
      <c r="E247" s="306"/>
      <c r="F247" s="276">
        <v>38339</v>
      </c>
      <c r="G247" s="7">
        <v>22776</v>
      </c>
      <c r="H247" s="14">
        <v>2707</v>
      </c>
      <c r="I247" s="280">
        <v>36886</v>
      </c>
      <c r="K247" s="262">
        <v>36886</v>
      </c>
      <c r="L247" s="256" t="s">
        <v>532</v>
      </c>
    </row>
    <row r="248" spans="1:12" x14ac:dyDescent="0.3">
      <c r="A248" s="2" t="s">
        <v>236</v>
      </c>
      <c r="B248" s="306" t="s">
        <v>54</v>
      </c>
      <c r="C248" s="306"/>
      <c r="D248" s="306"/>
      <c r="E248" s="306"/>
      <c r="F248" s="276">
        <v>10000</v>
      </c>
      <c r="G248" s="7">
        <v>10980</v>
      </c>
      <c r="H248" s="14">
        <v>4020</v>
      </c>
      <c r="I248" s="280">
        <v>10000</v>
      </c>
      <c r="K248" s="262">
        <v>10000</v>
      </c>
      <c r="L248" s="19"/>
    </row>
    <row r="249" spans="1:12" x14ac:dyDescent="0.3">
      <c r="A249" s="2" t="s">
        <v>237</v>
      </c>
      <c r="B249" s="306" t="s">
        <v>23</v>
      </c>
      <c r="C249" s="306"/>
      <c r="D249" s="306"/>
      <c r="E249" s="306"/>
      <c r="F249" s="276">
        <v>5000</v>
      </c>
      <c r="G249" s="7">
        <v>953</v>
      </c>
      <c r="H249" s="14">
        <v>2047</v>
      </c>
      <c r="I249" s="280">
        <v>5000</v>
      </c>
      <c r="K249" s="262">
        <v>5000</v>
      </c>
      <c r="L249" s="19"/>
    </row>
    <row r="250" spans="1:12" x14ac:dyDescent="0.3">
      <c r="A250" s="2" t="s">
        <v>238</v>
      </c>
      <c r="B250" s="306" t="s">
        <v>58</v>
      </c>
      <c r="C250" s="306"/>
      <c r="D250" s="306"/>
      <c r="E250" s="306"/>
      <c r="F250" s="276">
        <v>6000</v>
      </c>
      <c r="G250" s="7">
        <v>3341</v>
      </c>
      <c r="H250" s="14">
        <v>2659</v>
      </c>
      <c r="I250" s="280">
        <v>6000</v>
      </c>
      <c r="K250" s="262">
        <v>6000</v>
      </c>
      <c r="L250" s="19"/>
    </row>
    <row r="251" spans="1:12" x14ac:dyDescent="0.3">
      <c r="A251" s="2" t="s">
        <v>239</v>
      </c>
      <c r="B251" s="306" t="s">
        <v>240</v>
      </c>
      <c r="C251" s="306"/>
      <c r="D251" s="306"/>
      <c r="E251" s="306"/>
      <c r="F251" s="276">
        <v>475000</v>
      </c>
      <c r="G251" s="7">
        <v>552453</v>
      </c>
      <c r="H251" s="145">
        <v>-127453</v>
      </c>
      <c r="I251" s="280">
        <v>425000</v>
      </c>
      <c r="K251" s="262">
        <v>425000</v>
      </c>
      <c r="L251" s="256" t="s">
        <v>532</v>
      </c>
    </row>
    <row r="252" spans="1:12" x14ac:dyDescent="0.3">
      <c r="A252" s="2" t="s">
        <v>241</v>
      </c>
      <c r="B252" s="306" t="s">
        <v>242</v>
      </c>
      <c r="C252" s="306"/>
      <c r="D252" s="306"/>
      <c r="E252" s="306"/>
      <c r="F252" s="276">
        <v>25000</v>
      </c>
      <c r="G252" s="7">
        <v>24016</v>
      </c>
      <c r="H252" s="14">
        <v>10984</v>
      </c>
      <c r="I252" s="280">
        <v>25000</v>
      </c>
      <c r="K252" s="262">
        <v>25000</v>
      </c>
      <c r="L252" s="19"/>
    </row>
    <row r="253" spans="1:12" x14ac:dyDescent="0.3">
      <c r="A253" s="2" t="s">
        <v>243</v>
      </c>
      <c r="B253" s="306" t="s">
        <v>244</v>
      </c>
      <c r="C253" s="306"/>
      <c r="D253" s="306"/>
      <c r="E253" s="306"/>
      <c r="F253" s="276">
        <v>7500</v>
      </c>
      <c r="G253" s="7">
        <v>9747</v>
      </c>
      <c r="H253" s="145">
        <v>-2247</v>
      </c>
      <c r="I253" s="280">
        <v>7500</v>
      </c>
      <c r="K253" s="262">
        <v>7500</v>
      </c>
      <c r="L253" s="19"/>
    </row>
    <row r="254" spans="1:12" x14ac:dyDescent="0.3">
      <c r="A254" s="2" t="s">
        <v>245</v>
      </c>
      <c r="B254" s="306" t="s">
        <v>246</v>
      </c>
      <c r="C254" s="306"/>
      <c r="D254" s="306"/>
      <c r="E254" s="306"/>
      <c r="F254" s="276"/>
      <c r="H254" s="14"/>
      <c r="I254" s="280"/>
      <c r="K254" s="262"/>
      <c r="L254" s="19"/>
    </row>
    <row r="255" spans="1:12" x14ac:dyDescent="0.3">
      <c r="A255" s="2" t="s">
        <v>247</v>
      </c>
      <c r="B255" s="306" t="s">
        <v>248</v>
      </c>
      <c r="C255" s="306"/>
      <c r="D255" s="306"/>
      <c r="E255" s="306"/>
      <c r="F255" s="276">
        <v>10000</v>
      </c>
      <c r="G255" s="7">
        <v>14899</v>
      </c>
      <c r="H255" s="14">
        <v>10101</v>
      </c>
      <c r="I255" s="280">
        <v>10000</v>
      </c>
      <c r="K255" s="262">
        <v>10000</v>
      </c>
      <c r="L255" s="19"/>
    </row>
    <row r="256" spans="1:12" x14ac:dyDescent="0.3">
      <c r="A256" s="2" t="s">
        <v>249</v>
      </c>
      <c r="B256" s="306" t="s">
        <v>37</v>
      </c>
      <c r="C256" s="306"/>
      <c r="D256" s="306"/>
      <c r="E256" s="306"/>
      <c r="F256" s="276">
        <v>1700</v>
      </c>
      <c r="G256" s="7">
        <v>846</v>
      </c>
      <c r="H256" s="145">
        <v>-346</v>
      </c>
      <c r="I256" s="280">
        <v>2500</v>
      </c>
      <c r="K256" s="262">
        <v>2500</v>
      </c>
      <c r="L256" s="254" t="s">
        <v>532</v>
      </c>
    </row>
    <row r="257" spans="1:12" ht="15" thickBot="1" x14ac:dyDescent="0.35">
      <c r="A257" s="4" t="s">
        <v>250</v>
      </c>
      <c r="B257" s="307" t="s">
        <v>39</v>
      </c>
      <c r="C257" s="307"/>
      <c r="D257" s="307"/>
      <c r="E257" s="307"/>
      <c r="F257" s="278"/>
      <c r="G257" s="8"/>
      <c r="H257" s="158"/>
      <c r="I257" s="283"/>
      <c r="K257" s="263"/>
      <c r="L257" s="19"/>
    </row>
    <row r="258" spans="1:12" x14ac:dyDescent="0.3">
      <c r="A258" s="308" t="s">
        <v>251</v>
      </c>
      <c r="B258" s="308"/>
      <c r="C258" s="308"/>
      <c r="D258" s="308"/>
      <c r="E258" s="308"/>
      <c r="F258" s="279">
        <f>SUM(F242:F257)</f>
        <v>736068</v>
      </c>
      <c r="G258" s="9">
        <f>SUM(G242:G257)</f>
        <v>733768</v>
      </c>
      <c r="H258" s="146">
        <v>-58340</v>
      </c>
      <c r="I258" s="280">
        <f>SUM(I242:I257)</f>
        <v>659645</v>
      </c>
      <c r="K258" s="262">
        <f>SUM(K242:K257)</f>
        <v>659645</v>
      </c>
    </row>
    <row r="260" spans="1:12" x14ac:dyDescent="0.3">
      <c r="F260" s="270" t="s">
        <v>18</v>
      </c>
      <c r="G260" s="152" t="s">
        <v>489</v>
      </c>
      <c r="H260" s="117"/>
      <c r="I260" s="266" t="s">
        <v>568</v>
      </c>
    </row>
    <row r="261" spans="1:12" ht="15" thickBot="1" x14ac:dyDescent="0.35">
      <c r="A261" s="309" t="s">
        <v>252</v>
      </c>
      <c r="B261" s="309"/>
      <c r="C261" s="309"/>
      <c r="D261" s="309"/>
      <c r="E261" s="309"/>
      <c r="F261" s="271" t="s">
        <v>559</v>
      </c>
      <c r="G261" s="150">
        <v>45148</v>
      </c>
      <c r="H261" s="151" t="s">
        <v>490</v>
      </c>
      <c r="I261" s="267" t="s">
        <v>525</v>
      </c>
      <c r="K261" s="261" t="s">
        <v>507</v>
      </c>
    </row>
    <row r="262" spans="1:12" x14ac:dyDescent="0.3">
      <c r="A262" s="2" t="s">
        <v>253</v>
      </c>
      <c r="B262" s="310" t="s">
        <v>424</v>
      </c>
      <c r="C262" s="310"/>
      <c r="D262" s="310"/>
      <c r="E262" s="310"/>
      <c r="F262" s="276">
        <v>41826</v>
      </c>
      <c r="G262" s="7">
        <v>8816</v>
      </c>
      <c r="H262" s="14">
        <v>26544</v>
      </c>
      <c r="I262" s="280">
        <v>43113</v>
      </c>
      <c r="K262" s="262">
        <v>43113</v>
      </c>
      <c r="L262" s="254" t="s">
        <v>532</v>
      </c>
    </row>
    <row r="263" spans="1:12" x14ac:dyDescent="0.3">
      <c r="A263" s="2" t="s">
        <v>254</v>
      </c>
      <c r="B263" s="306" t="s">
        <v>44</v>
      </c>
      <c r="C263" s="306"/>
      <c r="D263" s="306"/>
      <c r="E263" s="306"/>
      <c r="F263" s="276"/>
      <c r="G263" s="7">
        <v>0</v>
      </c>
      <c r="H263" s="145"/>
      <c r="I263" s="280"/>
      <c r="K263" s="262"/>
      <c r="L263" s="19"/>
    </row>
    <row r="264" spans="1:12" x14ac:dyDescent="0.3">
      <c r="A264" s="2" t="s">
        <v>255</v>
      </c>
      <c r="B264" s="306" t="s">
        <v>46</v>
      </c>
      <c r="C264" s="306"/>
      <c r="D264" s="306"/>
      <c r="E264" s="306"/>
      <c r="F264" s="276">
        <v>1500</v>
      </c>
      <c r="G264" s="7">
        <v>941</v>
      </c>
      <c r="H264" s="14">
        <v>559</v>
      </c>
      <c r="I264" s="280">
        <v>1500</v>
      </c>
      <c r="K264" s="262">
        <v>1500</v>
      </c>
      <c r="L264" s="19"/>
    </row>
    <row r="265" spans="1:12" x14ac:dyDescent="0.3">
      <c r="A265" s="2" t="s">
        <v>256</v>
      </c>
      <c r="B265" s="306" t="s">
        <v>48</v>
      </c>
      <c r="C265" s="306"/>
      <c r="D265" s="306"/>
      <c r="E265" s="306"/>
      <c r="F265" s="276">
        <v>3314</v>
      </c>
      <c r="G265" s="7">
        <v>748</v>
      </c>
      <c r="H265" s="14">
        <v>1924</v>
      </c>
      <c r="I265" s="280">
        <v>3413</v>
      </c>
      <c r="K265" s="262">
        <v>3413</v>
      </c>
      <c r="L265" s="254" t="s">
        <v>532</v>
      </c>
    </row>
    <row r="266" spans="1:12" x14ac:dyDescent="0.3">
      <c r="A266" s="2" t="s">
        <v>257</v>
      </c>
      <c r="B266" s="306" t="s">
        <v>66</v>
      </c>
      <c r="C266" s="306"/>
      <c r="D266" s="306"/>
      <c r="E266" s="306"/>
      <c r="F266" s="276">
        <v>5836</v>
      </c>
      <c r="G266" s="7">
        <v>1390</v>
      </c>
      <c r="H266" s="14">
        <v>3667</v>
      </c>
      <c r="I266" s="280">
        <v>6237</v>
      </c>
      <c r="K266" s="262">
        <v>6237</v>
      </c>
      <c r="L266" s="254" t="s">
        <v>532</v>
      </c>
    </row>
    <row r="267" spans="1:12" x14ac:dyDescent="0.3">
      <c r="A267" s="2" t="s">
        <v>258</v>
      </c>
      <c r="B267" s="306" t="s">
        <v>52</v>
      </c>
      <c r="C267" s="306"/>
      <c r="D267" s="306"/>
      <c r="E267" s="306"/>
      <c r="F267" s="276">
        <v>7789</v>
      </c>
      <c r="G267" s="7">
        <v>276</v>
      </c>
      <c r="H267" s="14">
        <v>6902</v>
      </c>
      <c r="I267" s="280">
        <v>9542</v>
      </c>
      <c r="K267" s="262">
        <v>9542</v>
      </c>
      <c r="L267" s="254" t="s">
        <v>532</v>
      </c>
    </row>
    <row r="268" spans="1:12" x14ac:dyDescent="0.3">
      <c r="A268" s="2" t="s">
        <v>259</v>
      </c>
      <c r="B268" s="306" t="s">
        <v>54</v>
      </c>
      <c r="C268" s="306"/>
      <c r="D268" s="306"/>
      <c r="E268" s="306"/>
      <c r="F268" s="276">
        <v>2500</v>
      </c>
      <c r="G268" s="7">
        <v>2611</v>
      </c>
      <c r="H268" s="145">
        <v>-1111</v>
      </c>
      <c r="I268" s="280">
        <v>2500</v>
      </c>
      <c r="K268" s="262">
        <v>2500</v>
      </c>
      <c r="L268" s="19"/>
    </row>
    <row r="269" spans="1:12" x14ac:dyDescent="0.3">
      <c r="A269" s="2" t="s">
        <v>260</v>
      </c>
      <c r="B269" s="306" t="s">
        <v>23</v>
      </c>
      <c r="C269" s="306"/>
      <c r="D269" s="306"/>
      <c r="E269" s="306"/>
      <c r="F269" s="276">
        <v>2000</v>
      </c>
      <c r="G269" s="7">
        <v>936</v>
      </c>
      <c r="H269" s="14">
        <v>1564</v>
      </c>
      <c r="I269" s="280">
        <v>2000</v>
      </c>
      <c r="K269" s="262">
        <v>2000</v>
      </c>
      <c r="L269" s="19"/>
    </row>
    <row r="270" spans="1:12" x14ac:dyDescent="0.3">
      <c r="A270" s="2" t="s">
        <v>261</v>
      </c>
      <c r="B270" s="306" t="s">
        <v>58</v>
      </c>
      <c r="C270" s="306"/>
      <c r="D270" s="306"/>
      <c r="E270" s="306"/>
      <c r="F270" s="276">
        <v>3000</v>
      </c>
      <c r="G270" s="7">
        <v>2602</v>
      </c>
      <c r="H270" s="14">
        <v>398</v>
      </c>
      <c r="I270" s="280">
        <v>3000</v>
      </c>
      <c r="K270" s="262">
        <v>3000</v>
      </c>
      <c r="L270" s="19"/>
    </row>
    <row r="271" spans="1:12" x14ac:dyDescent="0.3">
      <c r="A271" s="2" t="s">
        <v>262</v>
      </c>
      <c r="B271" s="306" t="s">
        <v>225</v>
      </c>
      <c r="C271" s="306"/>
      <c r="D271" s="306"/>
      <c r="E271" s="306"/>
      <c r="F271" s="276">
        <v>55000</v>
      </c>
      <c r="G271" s="7">
        <v>29440</v>
      </c>
      <c r="H271" s="14">
        <v>25560</v>
      </c>
      <c r="I271" s="280">
        <v>55000</v>
      </c>
      <c r="K271" s="262">
        <v>55000</v>
      </c>
      <c r="L271" s="19"/>
    </row>
    <row r="272" spans="1:12" x14ac:dyDescent="0.3">
      <c r="A272" s="2" t="s">
        <v>263</v>
      </c>
      <c r="B272" s="306" t="s">
        <v>37</v>
      </c>
      <c r="C272" s="306"/>
      <c r="D272" s="306"/>
      <c r="E272" s="306"/>
      <c r="F272" s="276"/>
      <c r="H272" s="14"/>
      <c r="I272" s="280"/>
      <c r="K272" s="262"/>
      <c r="L272" s="19"/>
    </row>
    <row r="273" spans="1:12" ht="15" thickBot="1" x14ac:dyDescent="0.35">
      <c r="A273" s="4" t="s">
        <v>264</v>
      </c>
      <c r="B273" s="307" t="s">
        <v>39</v>
      </c>
      <c r="C273" s="307"/>
      <c r="D273" s="307"/>
      <c r="E273" s="307"/>
      <c r="F273" s="278">
        <v>120000</v>
      </c>
      <c r="G273" s="8">
        <v>109547</v>
      </c>
      <c r="H273" s="158">
        <v>6453</v>
      </c>
      <c r="I273" s="283">
        <v>120000</v>
      </c>
      <c r="K273" s="263">
        <v>120000</v>
      </c>
      <c r="L273" s="19"/>
    </row>
    <row r="274" spans="1:12" x14ac:dyDescent="0.3">
      <c r="A274" s="308" t="s">
        <v>265</v>
      </c>
      <c r="B274" s="308"/>
      <c r="C274" s="308"/>
      <c r="D274" s="308"/>
      <c r="E274" s="308"/>
      <c r="F274" s="279">
        <f>SUM(F262:F273)</f>
        <v>242765</v>
      </c>
      <c r="G274" s="9">
        <f>SUM(G262:G273)</f>
        <v>157307</v>
      </c>
      <c r="H274" s="140">
        <v>72460</v>
      </c>
      <c r="I274" s="280">
        <f>SUM(I262:I273)</f>
        <v>246305</v>
      </c>
      <c r="K274" s="262">
        <f>SUM(K262:K273)</f>
        <v>246305</v>
      </c>
    </row>
    <row r="276" spans="1:12" x14ac:dyDescent="0.3">
      <c r="F276" s="270" t="s">
        <v>18</v>
      </c>
      <c r="G276" s="11" t="s">
        <v>489</v>
      </c>
      <c r="H276" s="257"/>
      <c r="I276" s="266" t="s">
        <v>568</v>
      </c>
    </row>
    <row r="277" spans="1:12" ht="15" thickBot="1" x14ac:dyDescent="0.35">
      <c r="F277" s="271" t="s">
        <v>559</v>
      </c>
      <c r="G277" s="12">
        <v>45148</v>
      </c>
      <c r="H277" s="135"/>
      <c r="I277" s="267" t="s">
        <v>525</v>
      </c>
      <c r="K277" s="261" t="s">
        <v>507</v>
      </c>
    </row>
    <row r="278" spans="1:12" x14ac:dyDescent="0.3">
      <c r="A278" s="308" t="s">
        <v>266</v>
      </c>
      <c r="B278" s="308"/>
      <c r="C278" s="308"/>
      <c r="D278" s="308"/>
      <c r="E278" s="308"/>
      <c r="F278" s="279">
        <f>F197</f>
        <v>1608615</v>
      </c>
      <c r="G278" s="9">
        <f>G197</f>
        <v>1672883</v>
      </c>
      <c r="H278" s="140"/>
      <c r="I278" s="280">
        <f>I197</f>
        <v>1744895</v>
      </c>
      <c r="K278" s="262">
        <f>K197</f>
        <v>1744895</v>
      </c>
    </row>
    <row r="279" spans="1:12" ht="15" thickBot="1" x14ac:dyDescent="0.35">
      <c r="A279" s="308" t="s">
        <v>267</v>
      </c>
      <c r="B279" s="308"/>
      <c r="C279" s="308"/>
      <c r="D279" s="308"/>
      <c r="E279" s="308"/>
      <c r="F279" s="288">
        <f>SUM(F222+F238+F258+F274)</f>
        <v>1556021</v>
      </c>
      <c r="G279" s="15">
        <f>SUM(G222+G238+G258+G274)</f>
        <v>1443904</v>
      </c>
      <c r="H279" s="140"/>
      <c r="I279" s="283">
        <f>SUM(I222+I238+I258+I274)</f>
        <v>1536503</v>
      </c>
      <c r="K279" s="263">
        <f>SUM(K222+K238+K258+K274)</f>
        <v>1536503</v>
      </c>
    </row>
    <row r="280" spans="1:12" ht="15" thickTop="1" x14ac:dyDescent="0.3">
      <c r="A280" s="308" t="s">
        <v>162</v>
      </c>
      <c r="B280" s="308"/>
      <c r="C280" s="308"/>
      <c r="D280" s="308"/>
      <c r="E280" s="308"/>
      <c r="F280" s="279">
        <f>SUM(F278-F279)</f>
        <v>52594</v>
      </c>
      <c r="G280" s="9">
        <f>SUM(G278-G279)</f>
        <v>228979</v>
      </c>
      <c r="H280" s="147"/>
      <c r="I280" s="280">
        <f>SUM(I278-I279)</f>
        <v>208392</v>
      </c>
      <c r="K280" s="262">
        <f>SUM(K278-K279)</f>
        <v>208392</v>
      </c>
    </row>
    <row r="281" spans="1:12" x14ac:dyDescent="0.3">
      <c r="A281" s="5"/>
      <c r="B281" s="5"/>
      <c r="C281" s="5"/>
      <c r="D281" s="5"/>
      <c r="E281" s="5"/>
      <c r="F281" s="272"/>
      <c r="G281" s="9"/>
      <c r="H281" s="146"/>
      <c r="I281" s="268"/>
    </row>
    <row r="282" spans="1:12" x14ac:dyDescent="0.3">
      <c r="F282" s="270" t="s">
        <v>18</v>
      </c>
      <c r="G282" s="152" t="s">
        <v>489</v>
      </c>
      <c r="H282" s="135"/>
      <c r="I282" s="266" t="s">
        <v>568</v>
      </c>
    </row>
    <row r="283" spans="1:12" ht="15" thickBot="1" x14ac:dyDescent="0.35">
      <c r="F283" s="271" t="s">
        <v>559</v>
      </c>
      <c r="G283" s="150">
        <v>45148</v>
      </c>
      <c r="H283" s="135"/>
      <c r="I283" s="267" t="s">
        <v>525</v>
      </c>
      <c r="K283" s="261" t="s">
        <v>507</v>
      </c>
    </row>
    <row r="284" spans="1:12" x14ac:dyDescent="0.3">
      <c r="A284" s="308" t="s">
        <v>268</v>
      </c>
      <c r="B284" s="308"/>
      <c r="C284" s="308"/>
      <c r="D284" s="308"/>
      <c r="E284" s="308"/>
      <c r="F284" s="279">
        <f>SUM(F30+F197)</f>
        <v>2890316</v>
      </c>
      <c r="G284" s="18">
        <f>SUM(G30+G197)</f>
        <v>2819878</v>
      </c>
      <c r="H284" s="148"/>
      <c r="I284" s="280">
        <f>SUM(I30+I197)</f>
        <v>3044290</v>
      </c>
      <c r="K284" s="262">
        <f>SUM(K169+K278)</f>
        <v>3044290</v>
      </c>
    </row>
    <row r="285" spans="1:12" ht="15" thickBot="1" x14ac:dyDescent="0.35">
      <c r="A285" s="308" t="s">
        <v>269</v>
      </c>
      <c r="B285" s="308"/>
      <c r="C285" s="308"/>
      <c r="D285" s="308"/>
      <c r="E285" s="308"/>
      <c r="F285" s="290">
        <f>SUM(F170+F279)</f>
        <v>2889342</v>
      </c>
      <c r="G285" s="43" t="e">
        <f>SUM(G170+G279)</f>
        <v>#REF!</v>
      </c>
      <c r="H285" s="148"/>
      <c r="I285" s="283">
        <f>SUM(I170+I279)</f>
        <v>3040287</v>
      </c>
      <c r="K285" s="263">
        <f>SUM(K170+K279)</f>
        <v>3040287</v>
      </c>
    </row>
    <row r="286" spans="1:12" x14ac:dyDescent="0.3">
      <c r="A286" s="308" t="s">
        <v>162</v>
      </c>
      <c r="B286" s="308"/>
      <c r="C286" s="308"/>
      <c r="D286" s="308"/>
      <c r="E286" s="308"/>
      <c r="F286" s="281">
        <f>SUM(F284-F285)</f>
        <v>974</v>
      </c>
      <c r="G286" s="18" t="e">
        <f>SUM(G284-G285)</f>
        <v>#REF!</v>
      </c>
      <c r="H286" s="128"/>
      <c r="I286" s="280">
        <f>SUM(I284-I285)</f>
        <v>4003</v>
      </c>
      <c r="K286" s="262">
        <f>SUM(K284-K285)</f>
        <v>4003</v>
      </c>
    </row>
    <row r="287" spans="1:12" x14ac:dyDescent="0.3">
      <c r="A287" s="97" t="s">
        <v>429</v>
      </c>
      <c r="F287" s="275"/>
      <c r="H287" s="18"/>
    </row>
    <row r="288" spans="1:12" x14ac:dyDescent="0.3">
      <c r="A288" s="97"/>
    </row>
  </sheetData>
  <mergeCells count="232">
    <mergeCell ref="A5:E5"/>
    <mergeCell ref="A30:E30"/>
    <mergeCell ref="B20:E20"/>
    <mergeCell ref="B21:E21"/>
    <mergeCell ref="B23:E23"/>
    <mergeCell ref="B14:E14"/>
    <mergeCell ref="B15:E15"/>
    <mergeCell ref="B16:E16"/>
    <mergeCell ref="B6:E6"/>
    <mergeCell ref="B7:E7"/>
    <mergeCell ref="B10:E10"/>
    <mergeCell ref="B11:E11"/>
    <mergeCell ref="B12:E12"/>
    <mergeCell ref="B13:E13"/>
    <mergeCell ref="B17:E17"/>
    <mergeCell ref="B18:E18"/>
    <mergeCell ref="A33:E33"/>
    <mergeCell ref="B34:E34"/>
    <mergeCell ref="B38:E38"/>
    <mergeCell ref="B39:E39"/>
    <mergeCell ref="B41:E41"/>
    <mergeCell ref="B19:E19"/>
    <mergeCell ref="B47:E47"/>
    <mergeCell ref="B42:E42"/>
    <mergeCell ref="B43:E43"/>
    <mergeCell ref="B44:E44"/>
    <mergeCell ref="B24:E24"/>
    <mergeCell ref="B25:E25"/>
    <mergeCell ref="B26:E26"/>
    <mergeCell ref="B29:E29"/>
    <mergeCell ref="B35:E35"/>
    <mergeCell ref="B36:E36"/>
    <mergeCell ref="B37:E37"/>
    <mergeCell ref="B27:E27"/>
    <mergeCell ref="B28:E28"/>
    <mergeCell ref="B45:E45"/>
    <mergeCell ref="B46:E46"/>
    <mergeCell ref="B50:E50"/>
    <mergeCell ref="A51:E51"/>
    <mergeCell ref="B55:E55"/>
    <mergeCell ref="B56:E56"/>
    <mergeCell ref="B57:E57"/>
    <mergeCell ref="B58:E58"/>
    <mergeCell ref="B59:E59"/>
    <mergeCell ref="B48:E48"/>
    <mergeCell ref="B49:E49"/>
    <mergeCell ref="A66:E66"/>
    <mergeCell ref="A54:E54"/>
    <mergeCell ref="A69:E69"/>
    <mergeCell ref="B70:E70"/>
    <mergeCell ref="B71:E71"/>
    <mergeCell ref="B60:E60"/>
    <mergeCell ref="B61:E61"/>
    <mergeCell ref="B62:E62"/>
    <mergeCell ref="B63:E63"/>
    <mergeCell ref="B64:E64"/>
    <mergeCell ref="B65:E65"/>
    <mergeCell ref="B78:E78"/>
    <mergeCell ref="A79:E79"/>
    <mergeCell ref="A82:E82"/>
    <mergeCell ref="B83:E83"/>
    <mergeCell ref="B84:E84"/>
    <mergeCell ref="B85:E85"/>
    <mergeCell ref="B72:E72"/>
    <mergeCell ref="B73:E73"/>
    <mergeCell ref="B74:E74"/>
    <mergeCell ref="B75:E75"/>
    <mergeCell ref="B76:E76"/>
    <mergeCell ref="B77:E77"/>
    <mergeCell ref="B92:E92"/>
    <mergeCell ref="B93:E93"/>
    <mergeCell ref="B94:E94"/>
    <mergeCell ref="B96:E96"/>
    <mergeCell ref="B97:E97"/>
    <mergeCell ref="B98:E98"/>
    <mergeCell ref="B95:E95"/>
    <mergeCell ref="B86:E86"/>
    <mergeCell ref="B87:E87"/>
    <mergeCell ref="B88:E88"/>
    <mergeCell ref="B89:E89"/>
    <mergeCell ref="B90:E90"/>
    <mergeCell ref="B91:E91"/>
    <mergeCell ref="B110:E110"/>
    <mergeCell ref="B111:E111"/>
    <mergeCell ref="B112:E112"/>
    <mergeCell ref="B113:E113"/>
    <mergeCell ref="B114:E114"/>
    <mergeCell ref="B115:E115"/>
    <mergeCell ref="B99:E99"/>
    <mergeCell ref="B100:E100"/>
    <mergeCell ref="A105:E105"/>
    <mergeCell ref="B106:E106"/>
    <mergeCell ref="B108:E108"/>
    <mergeCell ref="B109:E109"/>
    <mergeCell ref="B127:E127"/>
    <mergeCell ref="B128:E128"/>
    <mergeCell ref="B129:E129"/>
    <mergeCell ref="B116:E116"/>
    <mergeCell ref="B117:E117"/>
    <mergeCell ref="B118:E118"/>
    <mergeCell ref="B119:E119"/>
    <mergeCell ref="A120:E120"/>
    <mergeCell ref="A123:E123"/>
    <mergeCell ref="B136:E136"/>
    <mergeCell ref="B137:E137"/>
    <mergeCell ref="B138:E138"/>
    <mergeCell ref="A139:E139"/>
    <mergeCell ref="A1:H1"/>
    <mergeCell ref="A2:H2"/>
    <mergeCell ref="A3:H3"/>
    <mergeCell ref="A174:E174"/>
    <mergeCell ref="B175:E175"/>
    <mergeCell ref="A143:E143"/>
    <mergeCell ref="B145:E145"/>
    <mergeCell ref="B146:E146"/>
    <mergeCell ref="A147:E147"/>
    <mergeCell ref="A152:E152"/>
    <mergeCell ref="B144:E144"/>
    <mergeCell ref="B130:E130"/>
    <mergeCell ref="B131:E131"/>
    <mergeCell ref="B132:E132"/>
    <mergeCell ref="B133:E133"/>
    <mergeCell ref="B134:E134"/>
    <mergeCell ref="B135:E135"/>
    <mergeCell ref="B124:E124"/>
    <mergeCell ref="B125:E125"/>
    <mergeCell ref="B126:E126"/>
    <mergeCell ref="B176:E176"/>
    <mergeCell ref="A163:E163"/>
    <mergeCell ref="A169:E169"/>
    <mergeCell ref="A170:E170"/>
    <mergeCell ref="A171:E171"/>
    <mergeCell ref="B153:E153"/>
    <mergeCell ref="B154:E154"/>
    <mergeCell ref="A155:E155"/>
    <mergeCell ref="A160:E160"/>
    <mergeCell ref="B161:E161"/>
    <mergeCell ref="B162:E162"/>
    <mergeCell ref="B184:E184"/>
    <mergeCell ref="B185:E185"/>
    <mergeCell ref="B186:E186"/>
    <mergeCell ref="B187:E187"/>
    <mergeCell ref="B188:E188"/>
    <mergeCell ref="B189:E189"/>
    <mergeCell ref="B178:E178"/>
    <mergeCell ref="B179:E179"/>
    <mergeCell ref="B180:E180"/>
    <mergeCell ref="B181:E181"/>
    <mergeCell ref="B182:E182"/>
    <mergeCell ref="B183:E183"/>
    <mergeCell ref="A197:E197"/>
    <mergeCell ref="A200:E200"/>
    <mergeCell ref="B201:E201"/>
    <mergeCell ref="B202:E202"/>
    <mergeCell ref="B203:E203"/>
    <mergeCell ref="B204:E204"/>
    <mergeCell ref="B190:E190"/>
    <mergeCell ref="B191:E191"/>
    <mergeCell ref="B192:E192"/>
    <mergeCell ref="B193:E193"/>
    <mergeCell ref="B194:E194"/>
    <mergeCell ref="B196:E196"/>
    <mergeCell ref="B195:E195"/>
    <mergeCell ref="B211:E211"/>
    <mergeCell ref="B212:E212"/>
    <mergeCell ref="B213:E213"/>
    <mergeCell ref="B214:E214"/>
    <mergeCell ref="B215:E215"/>
    <mergeCell ref="B216:E216"/>
    <mergeCell ref="B205:E205"/>
    <mergeCell ref="B206:E206"/>
    <mergeCell ref="B207:E207"/>
    <mergeCell ref="B209:E209"/>
    <mergeCell ref="B210:E210"/>
    <mergeCell ref="A225:E225"/>
    <mergeCell ref="B226:E226"/>
    <mergeCell ref="B227:E227"/>
    <mergeCell ref="B228:E228"/>
    <mergeCell ref="B229:E229"/>
    <mergeCell ref="B230:E230"/>
    <mergeCell ref="B217:E217"/>
    <mergeCell ref="B218:E218"/>
    <mergeCell ref="B219:E219"/>
    <mergeCell ref="B220:E220"/>
    <mergeCell ref="B221:E221"/>
    <mergeCell ref="A222:E222"/>
    <mergeCell ref="B237:E237"/>
    <mergeCell ref="A238:E238"/>
    <mergeCell ref="A241:E241"/>
    <mergeCell ref="B242:E242"/>
    <mergeCell ref="B243:E243"/>
    <mergeCell ref="B244:E244"/>
    <mergeCell ref="B231:E231"/>
    <mergeCell ref="B232:E232"/>
    <mergeCell ref="B233:E233"/>
    <mergeCell ref="B234:E234"/>
    <mergeCell ref="B235:E235"/>
    <mergeCell ref="B236:E236"/>
    <mergeCell ref="B252:E252"/>
    <mergeCell ref="B253:E253"/>
    <mergeCell ref="B254:E254"/>
    <mergeCell ref="B255:E255"/>
    <mergeCell ref="B256:E256"/>
    <mergeCell ref="B245:E245"/>
    <mergeCell ref="B246:E246"/>
    <mergeCell ref="B247:E247"/>
    <mergeCell ref="B248:E248"/>
    <mergeCell ref="B249:E249"/>
    <mergeCell ref="B250:E250"/>
    <mergeCell ref="B251:E251"/>
    <mergeCell ref="A280:E280"/>
    <mergeCell ref="A284:E284"/>
    <mergeCell ref="A285:E285"/>
    <mergeCell ref="A286:E286"/>
    <mergeCell ref="B271:E271"/>
    <mergeCell ref="B272:E272"/>
    <mergeCell ref="B273:E273"/>
    <mergeCell ref="A274:E274"/>
    <mergeCell ref="A278:E278"/>
    <mergeCell ref="A279:E279"/>
    <mergeCell ref="B265:E265"/>
    <mergeCell ref="B266:E266"/>
    <mergeCell ref="B267:E267"/>
    <mergeCell ref="B268:E268"/>
    <mergeCell ref="B269:E269"/>
    <mergeCell ref="B270:E270"/>
    <mergeCell ref="B257:E257"/>
    <mergeCell ref="A258:E258"/>
    <mergeCell ref="A261:E261"/>
    <mergeCell ref="B262:E262"/>
    <mergeCell ref="B263:E263"/>
    <mergeCell ref="B264:E264"/>
  </mergeCells>
  <pageMargins left="0.7" right="0.7" top="0.75" bottom="0.75" header="0.3" footer="0.3"/>
  <pageSetup scale="83" fitToHeight="0" orientation="landscape" horizontalDpi="300" verticalDpi="300" r:id="rId1"/>
  <rowBreaks count="15" manualBreakCount="15">
    <brk id="30" max="16383" man="1"/>
    <brk id="51" max="16383" man="1"/>
    <brk id="66" max="16383" man="1"/>
    <brk id="79" max="16383" man="1"/>
    <brk id="102" max="16383" man="1"/>
    <brk id="120" max="16383" man="1"/>
    <brk id="139" max="16383" man="1"/>
    <brk id="140" max="16383" man="1"/>
    <brk id="171" max="16383" man="1"/>
    <brk id="197" max="16383" man="1"/>
    <brk id="222" max="16383" man="1"/>
    <brk id="238" max="16383" man="1"/>
    <brk id="258" max="16383" man="1"/>
    <brk id="286" max="16383" man="1"/>
    <brk id="29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3"/>
  <sheetViews>
    <sheetView topLeftCell="A19" workbookViewId="0">
      <selection activeCell="F28" sqref="F28"/>
    </sheetView>
  </sheetViews>
  <sheetFormatPr defaultRowHeight="14.4" x14ac:dyDescent="0.3"/>
  <cols>
    <col min="3" max="3" width="12.33203125" customWidth="1"/>
    <col min="4" max="4" width="10.6640625" style="6" customWidth="1"/>
    <col min="5" max="6" width="12.21875" style="6" customWidth="1"/>
    <col min="7" max="7" width="11.6640625" style="6" customWidth="1"/>
    <col min="8" max="8" width="13.21875" style="6" customWidth="1"/>
    <col min="9" max="9" width="2" style="6" customWidth="1"/>
    <col min="10" max="10" width="11.6640625" style="6" customWidth="1"/>
    <col min="11" max="11" width="12.44140625" style="6" customWidth="1"/>
    <col min="12" max="12" width="10.88671875" style="6" customWidth="1"/>
    <col min="13" max="13" width="11.88671875" style="6" customWidth="1"/>
    <col min="14" max="14" width="15.109375" style="6" customWidth="1"/>
  </cols>
  <sheetData>
    <row r="1" spans="1:15" x14ac:dyDescent="0.3">
      <c r="A1" s="299" t="s">
        <v>271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5" x14ac:dyDescent="0.3">
      <c r="A2" s="299" t="s">
        <v>522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</row>
    <row r="4" spans="1:15" x14ac:dyDescent="0.3">
      <c r="A4" s="299" t="s">
        <v>272</v>
      </c>
      <c r="B4" s="299"/>
      <c r="C4" s="19" t="s">
        <v>273</v>
      </c>
      <c r="D4" s="299" t="s">
        <v>274</v>
      </c>
      <c r="E4" s="299"/>
      <c r="F4" s="60" t="s">
        <v>272</v>
      </c>
      <c r="G4" s="18" t="s">
        <v>276</v>
      </c>
      <c r="H4" s="18" t="s">
        <v>289</v>
      </c>
      <c r="I4" s="38"/>
      <c r="J4" s="299" t="s">
        <v>277</v>
      </c>
      <c r="K4" s="299"/>
      <c r="L4" s="60" t="s">
        <v>272</v>
      </c>
      <c r="M4" s="18" t="s">
        <v>276</v>
      </c>
      <c r="N4" s="18" t="s">
        <v>289</v>
      </c>
    </row>
    <row r="5" spans="1:15" x14ac:dyDescent="0.3">
      <c r="A5" s="20"/>
      <c r="B5" s="20"/>
      <c r="C5" s="20"/>
      <c r="D5" s="21" t="s">
        <v>272</v>
      </c>
      <c r="E5" s="21" t="s">
        <v>275</v>
      </c>
      <c r="F5" s="64" t="s">
        <v>411</v>
      </c>
      <c r="G5" s="21"/>
      <c r="H5" s="21" t="s">
        <v>290</v>
      </c>
      <c r="I5" s="61"/>
      <c r="J5" s="21" t="s">
        <v>272</v>
      </c>
      <c r="K5" s="21" t="s">
        <v>275</v>
      </c>
      <c r="L5" s="64" t="s">
        <v>411</v>
      </c>
      <c r="M5" s="21"/>
      <c r="N5" s="21" t="s">
        <v>290</v>
      </c>
    </row>
    <row r="6" spans="1:15" x14ac:dyDescent="0.3">
      <c r="A6" s="53" t="s">
        <v>432</v>
      </c>
      <c r="B6" s="54"/>
      <c r="C6" t="s">
        <v>281</v>
      </c>
      <c r="D6" s="113">
        <v>584.66</v>
      </c>
      <c r="E6" s="113">
        <v>664.94</v>
      </c>
      <c r="F6" s="114">
        <v>2.34</v>
      </c>
      <c r="G6" s="113">
        <v>120.37</v>
      </c>
      <c r="H6" s="113">
        <v>16467.72</v>
      </c>
      <c r="I6" s="100"/>
      <c r="J6" s="113">
        <v>730.8</v>
      </c>
      <c r="K6" s="113">
        <v>831.18</v>
      </c>
      <c r="L6" s="114">
        <v>2.34</v>
      </c>
      <c r="M6" s="113">
        <v>120.37</v>
      </c>
      <c r="N6" s="113">
        <f>SUM(J6:M6)*12</f>
        <v>20216.28</v>
      </c>
    </row>
    <row r="7" spans="1:15" x14ac:dyDescent="0.3">
      <c r="A7" s="319" t="s">
        <v>279</v>
      </c>
      <c r="B7" s="319"/>
      <c r="C7" t="s">
        <v>281</v>
      </c>
      <c r="D7" s="111">
        <v>584.66</v>
      </c>
      <c r="E7" s="111">
        <v>664.94</v>
      </c>
      <c r="F7" s="111">
        <v>2.34</v>
      </c>
      <c r="G7" s="111">
        <v>120.37</v>
      </c>
      <c r="H7" s="111">
        <v>16467.72</v>
      </c>
      <c r="I7" s="56"/>
      <c r="J7" s="111"/>
      <c r="K7" s="111"/>
      <c r="L7" s="111"/>
      <c r="M7" s="111"/>
      <c r="N7" s="111"/>
    </row>
    <row r="8" spans="1:15" x14ac:dyDescent="0.3">
      <c r="A8" s="53" t="s">
        <v>280</v>
      </c>
      <c r="B8" s="53"/>
      <c r="C8" t="s">
        <v>281</v>
      </c>
      <c r="D8" s="111">
        <v>584.66</v>
      </c>
      <c r="E8" s="111">
        <v>664.94</v>
      </c>
      <c r="F8" s="111">
        <v>2.34</v>
      </c>
      <c r="G8" s="111">
        <v>120.37</v>
      </c>
      <c r="H8" s="111">
        <v>16467.72</v>
      </c>
      <c r="I8" s="56"/>
      <c r="J8" s="111">
        <v>730.8</v>
      </c>
      <c r="K8" s="111">
        <v>831.18</v>
      </c>
      <c r="L8" s="111">
        <v>2.34</v>
      </c>
      <c r="M8" s="111">
        <v>120.37</v>
      </c>
      <c r="N8" s="111">
        <f>SUM(J8:M8)*12</f>
        <v>20216.28</v>
      </c>
    </row>
    <row r="9" spans="1:15" x14ac:dyDescent="0.3">
      <c r="A9" s="319" t="s">
        <v>523</v>
      </c>
      <c r="B9" s="319"/>
      <c r="C9" t="s">
        <v>281</v>
      </c>
      <c r="D9" s="111">
        <v>584.66</v>
      </c>
      <c r="E9" s="111"/>
      <c r="F9" s="111">
        <v>2.34</v>
      </c>
      <c r="G9" s="111">
        <v>58.33</v>
      </c>
      <c r="H9" s="111">
        <f t="shared" ref="H9:H21" si="0">SUM(D9:G9)*12</f>
        <v>7743.9600000000009</v>
      </c>
      <c r="I9" s="56"/>
      <c r="J9" s="111">
        <v>730.8</v>
      </c>
      <c r="K9" s="112"/>
      <c r="L9" s="111">
        <v>2.34</v>
      </c>
      <c r="M9" s="111">
        <v>62.04</v>
      </c>
      <c r="N9" s="111">
        <f>SUM(J9:M9)*12</f>
        <v>9542.16</v>
      </c>
    </row>
    <row r="10" spans="1:15" x14ac:dyDescent="0.3">
      <c r="A10" s="319" t="s">
        <v>554</v>
      </c>
      <c r="B10" s="319"/>
      <c r="C10" t="s">
        <v>284</v>
      </c>
      <c r="D10" s="111">
        <v>551.55999999999995</v>
      </c>
      <c r="E10" s="111">
        <v>627.29999999999995</v>
      </c>
      <c r="F10" s="111">
        <v>2.34</v>
      </c>
      <c r="G10" s="111">
        <v>120.37</v>
      </c>
      <c r="H10" s="111">
        <f t="shared" si="0"/>
        <v>15618.839999999997</v>
      </c>
      <c r="I10" s="56"/>
      <c r="J10" s="111">
        <v>730.8</v>
      </c>
      <c r="K10" s="111"/>
      <c r="L10" s="111">
        <v>2.34</v>
      </c>
      <c r="M10" s="111">
        <v>62.04</v>
      </c>
      <c r="N10" s="112">
        <f>SUM(J10:M10)*12</f>
        <v>9542.16</v>
      </c>
      <c r="O10" s="78"/>
    </row>
    <row r="11" spans="1:15" x14ac:dyDescent="0.3">
      <c r="A11" s="319" t="s">
        <v>494</v>
      </c>
      <c r="B11" s="319"/>
      <c r="C11" t="s">
        <v>288</v>
      </c>
      <c r="D11" s="111">
        <v>584.66</v>
      </c>
      <c r="E11" s="111"/>
      <c r="F11" s="111">
        <v>2.34</v>
      </c>
      <c r="G11" s="111">
        <v>62.04</v>
      </c>
      <c r="H11" s="111">
        <f t="shared" si="0"/>
        <v>7788.48</v>
      </c>
      <c r="I11" s="56"/>
      <c r="J11" s="111">
        <v>730.8</v>
      </c>
      <c r="K11" s="111"/>
      <c r="L11" s="111">
        <v>2.34</v>
      </c>
      <c r="M11" s="111">
        <v>62.04</v>
      </c>
      <c r="N11" s="111">
        <f t="shared" ref="N11:N21" si="1">SUM(J11:M11)*12</f>
        <v>9542.16</v>
      </c>
    </row>
    <row r="12" spans="1:15" x14ac:dyDescent="0.3">
      <c r="A12" s="319" t="s">
        <v>466</v>
      </c>
      <c r="B12" s="319"/>
      <c r="C12" t="s">
        <v>285</v>
      </c>
      <c r="D12" s="111">
        <v>584.66</v>
      </c>
      <c r="E12" s="111"/>
      <c r="F12" s="111">
        <v>2.34</v>
      </c>
      <c r="G12" s="111">
        <v>62.04</v>
      </c>
      <c r="H12" s="111">
        <f t="shared" si="0"/>
        <v>7788.48</v>
      </c>
      <c r="I12" s="56"/>
      <c r="J12" s="111">
        <v>730.8</v>
      </c>
      <c r="K12" s="111"/>
      <c r="L12" s="111">
        <v>2.34</v>
      </c>
      <c r="M12" s="111">
        <v>62.04</v>
      </c>
      <c r="N12" s="111">
        <f t="shared" si="1"/>
        <v>9542.16</v>
      </c>
    </row>
    <row r="13" spans="1:15" x14ac:dyDescent="0.3">
      <c r="A13" s="319" t="s">
        <v>503</v>
      </c>
      <c r="B13" s="319"/>
      <c r="C13" t="s">
        <v>286</v>
      </c>
      <c r="D13" s="111">
        <v>584.66</v>
      </c>
      <c r="E13" s="111"/>
      <c r="F13" s="111">
        <v>2.34</v>
      </c>
      <c r="G13" s="111">
        <v>62.04</v>
      </c>
      <c r="H13" s="111">
        <f t="shared" si="0"/>
        <v>7788.48</v>
      </c>
      <c r="I13" s="56"/>
      <c r="J13" s="111">
        <v>730.8</v>
      </c>
      <c r="K13" s="111"/>
      <c r="L13" s="111">
        <v>2.34</v>
      </c>
      <c r="M13" s="111">
        <v>62.04</v>
      </c>
      <c r="N13" s="111">
        <f t="shared" si="1"/>
        <v>9542.16</v>
      </c>
    </row>
    <row r="14" spans="1:15" x14ac:dyDescent="0.3">
      <c r="A14" s="319" t="s">
        <v>486</v>
      </c>
      <c r="B14" s="319"/>
      <c r="C14" t="s">
        <v>287</v>
      </c>
      <c r="D14" s="111">
        <v>584.66</v>
      </c>
      <c r="E14" s="111"/>
      <c r="F14" s="111">
        <v>2.34</v>
      </c>
      <c r="G14" s="111">
        <v>62.04</v>
      </c>
      <c r="H14" s="111">
        <f t="shared" si="0"/>
        <v>7788.48</v>
      </c>
      <c r="I14" s="56"/>
      <c r="J14" s="111">
        <v>730.8</v>
      </c>
      <c r="K14" s="111"/>
      <c r="L14" s="111">
        <v>2.34</v>
      </c>
      <c r="M14" s="111">
        <v>62.04</v>
      </c>
      <c r="N14" s="111">
        <f t="shared" si="1"/>
        <v>9542.16</v>
      </c>
    </row>
    <row r="15" spans="1:15" x14ac:dyDescent="0.3">
      <c r="A15" s="319" t="s">
        <v>465</v>
      </c>
      <c r="B15" s="319"/>
      <c r="C15" t="s">
        <v>284</v>
      </c>
      <c r="D15" s="111">
        <v>584.66</v>
      </c>
      <c r="E15" s="111">
        <v>1140.08</v>
      </c>
      <c r="F15" s="111">
        <v>2.34</v>
      </c>
      <c r="G15" s="111">
        <v>120.37</v>
      </c>
      <c r="H15" s="111">
        <f t="shared" si="0"/>
        <v>22169.399999999998</v>
      </c>
      <c r="I15" s="56"/>
      <c r="J15" s="112">
        <v>730.8</v>
      </c>
      <c r="K15" s="112">
        <v>1425.14</v>
      </c>
      <c r="L15" s="112">
        <v>2.34</v>
      </c>
      <c r="M15" s="112">
        <v>120.37</v>
      </c>
      <c r="N15" s="112">
        <f t="shared" si="1"/>
        <v>27343.800000000003</v>
      </c>
    </row>
    <row r="16" spans="1:15" x14ac:dyDescent="0.3">
      <c r="A16" s="319" t="s">
        <v>433</v>
      </c>
      <c r="B16" s="319"/>
      <c r="C16" t="s">
        <v>282</v>
      </c>
      <c r="D16" s="111">
        <v>584.66</v>
      </c>
      <c r="E16" s="111">
        <v>1140.08</v>
      </c>
      <c r="F16" s="111">
        <v>2.34</v>
      </c>
      <c r="G16" s="111">
        <v>120.37</v>
      </c>
      <c r="H16" s="111">
        <f t="shared" si="0"/>
        <v>22169.399999999998</v>
      </c>
      <c r="I16" s="56"/>
      <c r="J16" s="111">
        <v>730.8</v>
      </c>
      <c r="K16" s="111">
        <v>1425.14</v>
      </c>
      <c r="L16" s="111">
        <v>2.34</v>
      </c>
      <c r="M16" s="111">
        <v>120.37</v>
      </c>
      <c r="N16" s="111">
        <f t="shared" si="1"/>
        <v>27343.800000000003</v>
      </c>
    </row>
    <row r="17" spans="1:16" x14ac:dyDescent="0.3">
      <c r="A17" s="319" t="s">
        <v>434</v>
      </c>
      <c r="B17" s="319"/>
      <c r="C17" t="s">
        <v>282</v>
      </c>
      <c r="D17" s="111">
        <v>584.66</v>
      </c>
      <c r="E17" s="111"/>
      <c r="F17" s="111">
        <v>2.34</v>
      </c>
      <c r="G17" s="111">
        <v>62.04</v>
      </c>
      <c r="H17" s="111">
        <f t="shared" si="0"/>
        <v>7788.48</v>
      </c>
      <c r="I17" s="56"/>
      <c r="J17" s="111">
        <v>730.8</v>
      </c>
      <c r="K17" s="111"/>
      <c r="L17" s="111">
        <v>2.34</v>
      </c>
      <c r="M17" s="111">
        <v>62.04</v>
      </c>
      <c r="N17" s="111">
        <f t="shared" si="1"/>
        <v>9542.16</v>
      </c>
    </row>
    <row r="18" spans="1:16" x14ac:dyDescent="0.3">
      <c r="A18" s="319" t="s">
        <v>459</v>
      </c>
      <c r="B18" s="319"/>
      <c r="C18" t="s">
        <v>282</v>
      </c>
      <c r="D18" s="111">
        <v>584.66</v>
      </c>
      <c r="E18" s="111"/>
      <c r="F18" s="111">
        <v>2.34</v>
      </c>
      <c r="G18" s="111">
        <v>62.04</v>
      </c>
      <c r="H18" s="111">
        <f t="shared" si="0"/>
        <v>7788.48</v>
      </c>
      <c r="I18" s="56"/>
      <c r="J18" s="111">
        <v>730.8</v>
      </c>
      <c r="K18" s="111"/>
      <c r="L18" s="111">
        <v>2.34</v>
      </c>
      <c r="M18" s="111">
        <v>62.04</v>
      </c>
      <c r="N18" s="111">
        <f t="shared" si="1"/>
        <v>9542.16</v>
      </c>
    </row>
    <row r="19" spans="1:16" x14ac:dyDescent="0.3">
      <c r="A19" s="53" t="s">
        <v>464</v>
      </c>
      <c r="B19" s="53"/>
      <c r="C19" t="s">
        <v>282</v>
      </c>
      <c r="D19" s="111">
        <v>584.66</v>
      </c>
      <c r="E19" s="111">
        <v>664.94</v>
      </c>
      <c r="F19" s="111">
        <v>2.34</v>
      </c>
      <c r="G19" s="111">
        <v>120.37</v>
      </c>
      <c r="H19" s="111">
        <f>SUM(D19:G19)*12</f>
        <v>16467.72</v>
      </c>
      <c r="I19" s="56"/>
      <c r="J19" s="111">
        <v>730.8</v>
      </c>
      <c r="K19" s="111">
        <v>831.18</v>
      </c>
      <c r="L19" s="111">
        <v>2.34</v>
      </c>
      <c r="M19" s="111">
        <v>120.37</v>
      </c>
      <c r="N19" s="111">
        <f>SUM(J19:M19)*12</f>
        <v>20216.28</v>
      </c>
    </row>
    <row r="20" spans="1:16" x14ac:dyDescent="0.3">
      <c r="A20" s="53" t="s">
        <v>524</v>
      </c>
      <c r="B20" s="53"/>
      <c r="C20" t="s">
        <v>282</v>
      </c>
      <c r="D20" s="111"/>
      <c r="E20" s="111"/>
      <c r="F20" s="111"/>
      <c r="G20" s="111"/>
      <c r="H20" s="111">
        <f>SUM(D20:G20)*12</f>
        <v>0</v>
      </c>
      <c r="I20" s="56"/>
      <c r="J20" s="111">
        <v>730.8</v>
      </c>
      <c r="K20" s="111"/>
      <c r="L20" s="111">
        <v>2.34</v>
      </c>
      <c r="M20" s="111">
        <v>62.04</v>
      </c>
      <c r="N20" s="111">
        <f>SUM(J20:M20)*12</f>
        <v>9542.16</v>
      </c>
    </row>
    <row r="21" spans="1:16" ht="15" thickBot="1" x14ac:dyDescent="0.35">
      <c r="A21" s="320"/>
      <c r="B21" s="320"/>
      <c r="C21" s="24"/>
      <c r="D21" s="25"/>
      <c r="E21" s="25"/>
      <c r="F21" s="25"/>
      <c r="G21" s="26"/>
      <c r="H21" s="27">
        <f t="shared" si="0"/>
        <v>0</v>
      </c>
      <c r="I21" s="37"/>
      <c r="J21" s="25"/>
      <c r="K21" s="25"/>
      <c r="L21" s="25"/>
      <c r="M21" s="26"/>
      <c r="N21" s="27">
        <f t="shared" si="1"/>
        <v>0</v>
      </c>
    </row>
    <row r="22" spans="1:16" ht="15" thickTop="1" x14ac:dyDescent="0.3">
      <c r="A22" s="321" t="s">
        <v>278</v>
      </c>
      <c r="B22" s="321"/>
      <c r="D22" s="18">
        <f>SUM(D6:D21)</f>
        <v>8152.1399999999985</v>
      </c>
      <c r="E22" s="18">
        <f>SUM(E6:E21)</f>
        <v>5567.2199999999993</v>
      </c>
      <c r="F22" s="18">
        <f>SUM(F6:F21)</f>
        <v>32.76</v>
      </c>
      <c r="G22" s="18">
        <f>SUM(G6:G21)</f>
        <v>1273.1599999999999</v>
      </c>
      <c r="H22" s="18">
        <f>SUM(H6:H21)</f>
        <v>180303.35999999999</v>
      </c>
      <c r="I22" s="38"/>
      <c r="J22" s="18">
        <f>SUM(J6:J21)</f>
        <v>10231.199999999999</v>
      </c>
      <c r="K22" s="18">
        <f>SUM(K6:K21)</f>
        <v>5343.8200000000006</v>
      </c>
      <c r="L22" s="18">
        <f>SUM(L6:L21)</f>
        <v>32.76</v>
      </c>
      <c r="M22" s="23">
        <f>SUM(M6:M21)</f>
        <v>1160.21</v>
      </c>
      <c r="N22" s="18">
        <f>SUM(N6:N21)</f>
        <v>201215.88000000003</v>
      </c>
    </row>
    <row r="24" spans="1:16" x14ac:dyDescent="0.3">
      <c r="A24" s="299"/>
      <c r="B24" s="299"/>
      <c r="C24" s="28"/>
      <c r="N24" s="95">
        <f>SUM(N22-H22)</f>
        <v>20912.520000000048</v>
      </c>
      <c r="O24" s="254" t="s">
        <v>551</v>
      </c>
      <c r="P24" s="19"/>
    </row>
    <row r="25" spans="1:16" x14ac:dyDescent="0.3">
      <c r="A25" s="299" t="s">
        <v>281</v>
      </c>
      <c r="B25" s="299"/>
      <c r="C25" s="28">
        <f>SUM(H6+H7+H8)</f>
        <v>49403.16</v>
      </c>
      <c r="J25" s="18" t="s">
        <v>281</v>
      </c>
      <c r="K25" s="6">
        <f>SUM(N6+N7+N8+N9)</f>
        <v>49974.720000000001</v>
      </c>
    </row>
    <row r="26" spans="1:16" x14ac:dyDescent="0.3">
      <c r="A26" s="299" t="s">
        <v>282</v>
      </c>
      <c r="B26" s="299"/>
      <c r="C26" s="28">
        <f>SUM(H16+H17+H18+H19+H20)</f>
        <v>54214.080000000002</v>
      </c>
      <c r="J26" s="18" t="s">
        <v>282</v>
      </c>
      <c r="K26" s="6">
        <f>SUM(N16:N20)</f>
        <v>76186.560000000012</v>
      </c>
    </row>
    <row r="27" spans="1:16" x14ac:dyDescent="0.3">
      <c r="A27" s="299" t="s">
        <v>284</v>
      </c>
      <c r="B27" s="299"/>
      <c r="C27" s="28">
        <f>SUM(H10+H15)</f>
        <v>37788.239999999991</v>
      </c>
      <c r="J27" s="18" t="s">
        <v>284</v>
      </c>
      <c r="K27" s="6">
        <f>SUM(N10+N15)</f>
        <v>36885.960000000006</v>
      </c>
    </row>
    <row r="28" spans="1:16" x14ac:dyDescent="0.3">
      <c r="A28" s="299" t="s">
        <v>285</v>
      </c>
      <c r="B28" s="299"/>
      <c r="C28" s="28">
        <f>H12</f>
        <v>7788.48</v>
      </c>
      <c r="J28" s="18" t="s">
        <v>285</v>
      </c>
      <c r="K28" s="6">
        <f>N12</f>
        <v>9542.16</v>
      </c>
    </row>
    <row r="29" spans="1:16" x14ac:dyDescent="0.3">
      <c r="A29" s="299" t="s">
        <v>286</v>
      </c>
      <c r="B29" s="299"/>
      <c r="C29" s="101">
        <f>H13</f>
        <v>7788.48</v>
      </c>
      <c r="J29" s="18" t="s">
        <v>286</v>
      </c>
      <c r="K29" s="6">
        <f>N13</f>
        <v>9542.16</v>
      </c>
    </row>
    <row r="30" spans="1:16" x14ac:dyDescent="0.3">
      <c r="B30" s="104" t="s">
        <v>438</v>
      </c>
      <c r="C30" s="55">
        <f>H14</f>
        <v>7788.48</v>
      </c>
      <c r="J30" s="18" t="s">
        <v>287</v>
      </c>
      <c r="K30" s="6">
        <f>N14</f>
        <v>9542.16</v>
      </c>
    </row>
    <row r="31" spans="1:16" ht="15" thickBot="1" x14ac:dyDescent="0.35">
      <c r="A31" s="299" t="s">
        <v>288</v>
      </c>
      <c r="B31" s="301"/>
      <c r="C31" s="106">
        <f>H11</f>
        <v>7788.48</v>
      </c>
      <c r="J31" s="18" t="s">
        <v>288</v>
      </c>
      <c r="K31" s="17">
        <f>N11</f>
        <v>9542.16</v>
      </c>
    </row>
    <row r="33" spans="1:14" x14ac:dyDescent="0.3">
      <c r="A33" s="299" t="s">
        <v>439</v>
      </c>
      <c r="B33" s="301"/>
      <c r="C33" s="55">
        <f>SUM(C25:C31)</f>
        <v>172559.40000000002</v>
      </c>
      <c r="J33" s="18" t="s">
        <v>439</v>
      </c>
      <c r="K33" s="6">
        <f>SUM(K25:K31)</f>
        <v>201215.88000000003</v>
      </c>
      <c r="M33" s="95">
        <f>SUM(K33-C33)</f>
        <v>28656.48000000001</v>
      </c>
      <c r="N33" s="95" t="s">
        <v>550</v>
      </c>
    </row>
  </sheetData>
  <mergeCells count="26">
    <mergeCell ref="A31:B31"/>
    <mergeCell ref="A33:B33"/>
    <mergeCell ref="A27:B27"/>
    <mergeCell ref="A28:B28"/>
    <mergeCell ref="A29:B29"/>
    <mergeCell ref="A1:N1"/>
    <mergeCell ref="A2:N2"/>
    <mergeCell ref="A22:B22"/>
    <mergeCell ref="A10:B10"/>
    <mergeCell ref="A11:B11"/>
    <mergeCell ref="A12:B12"/>
    <mergeCell ref="A13:B13"/>
    <mergeCell ref="A14:B14"/>
    <mergeCell ref="A15:B15"/>
    <mergeCell ref="A4:B4"/>
    <mergeCell ref="D4:E4"/>
    <mergeCell ref="J4:K4"/>
    <mergeCell ref="A7:B7"/>
    <mergeCell ref="A9:B9"/>
    <mergeCell ref="A24:B24"/>
    <mergeCell ref="A25:B25"/>
    <mergeCell ref="A26:B26"/>
    <mergeCell ref="A16:B16"/>
    <mergeCell ref="A17:B17"/>
    <mergeCell ref="A18:B18"/>
    <mergeCell ref="A21:B21"/>
  </mergeCells>
  <pageMargins left="0.7" right="0.7" top="0.75" bottom="0.75" header="0.3" footer="0.3"/>
  <pageSetup scale="7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1"/>
  <sheetViews>
    <sheetView topLeftCell="A7" workbookViewId="0">
      <selection activeCell="H10" sqref="H10"/>
    </sheetView>
  </sheetViews>
  <sheetFormatPr defaultRowHeight="14.4" x14ac:dyDescent="0.3"/>
  <cols>
    <col min="3" max="3" width="13.5546875" customWidth="1"/>
    <col min="4" max="4" width="14.33203125" style="6" customWidth="1"/>
    <col min="5" max="5" width="13.5546875" style="6" customWidth="1"/>
    <col min="6" max="6" width="14.21875" style="6" customWidth="1"/>
    <col min="7" max="7" width="12.5546875" style="6" customWidth="1"/>
    <col min="8" max="8" width="12.21875" style="6" customWidth="1"/>
    <col min="9" max="9" width="10.77734375" style="6" customWidth="1"/>
    <col min="10" max="10" width="11.33203125" style="6" customWidth="1"/>
    <col min="11" max="11" width="16.21875" style="6" customWidth="1"/>
    <col min="12" max="12" width="9.109375" style="32" customWidth="1"/>
  </cols>
  <sheetData>
    <row r="1" spans="1:12" ht="21" x14ac:dyDescent="0.4">
      <c r="A1" s="313" t="s">
        <v>292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</row>
    <row r="2" spans="1:12" ht="18" x14ac:dyDescent="0.35">
      <c r="A2" s="323" t="s">
        <v>435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</row>
    <row r="3" spans="1:12" x14ac:dyDescent="0.3">
      <c r="A3" s="299" t="s">
        <v>525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</row>
    <row r="5" spans="1:12" x14ac:dyDescent="0.3">
      <c r="A5" s="299" t="s">
        <v>272</v>
      </c>
      <c r="B5" s="299"/>
      <c r="C5" s="19" t="s">
        <v>273</v>
      </c>
      <c r="D5" s="299" t="s">
        <v>274</v>
      </c>
      <c r="E5" s="299"/>
      <c r="F5" s="299"/>
      <c r="G5" s="299"/>
      <c r="H5" s="299" t="s">
        <v>526</v>
      </c>
      <c r="I5" s="299"/>
      <c r="J5" s="299"/>
      <c r="K5" s="18"/>
      <c r="L5" s="34"/>
    </row>
    <row r="6" spans="1:12" x14ac:dyDescent="0.3">
      <c r="A6" s="20"/>
      <c r="B6" s="20"/>
      <c r="C6" s="20"/>
      <c r="D6" s="21" t="s">
        <v>293</v>
      </c>
      <c r="E6" s="21" t="s">
        <v>295</v>
      </c>
      <c r="F6" s="21" t="s">
        <v>296</v>
      </c>
      <c r="G6" s="21" t="s">
        <v>290</v>
      </c>
      <c r="H6" s="21" t="s">
        <v>293</v>
      </c>
      <c r="I6" s="21" t="s">
        <v>295</v>
      </c>
      <c r="J6" s="21" t="s">
        <v>296</v>
      </c>
      <c r="K6" s="21" t="s">
        <v>290</v>
      </c>
      <c r="L6" s="33" t="s">
        <v>270</v>
      </c>
    </row>
    <row r="7" spans="1:12" x14ac:dyDescent="0.3">
      <c r="A7" s="53" t="s">
        <v>283</v>
      </c>
      <c r="B7" s="54"/>
      <c r="C7" t="s">
        <v>281</v>
      </c>
      <c r="D7" s="101">
        <v>44.94</v>
      </c>
      <c r="E7" s="101">
        <v>45</v>
      </c>
      <c r="F7" s="130">
        <f>SUM(E7*26)</f>
        <v>1170</v>
      </c>
      <c r="G7" s="131">
        <f>SUM(D7*2080)+F7</f>
        <v>94645.2</v>
      </c>
      <c r="H7" s="123">
        <v>46.29</v>
      </c>
      <c r="I7" s="101">
        <v>46.5</v>
      </c>
      <c r="J7" s="101">
        <f>SUM(I7*26)</f>
        <v>1209</v>
      </c>
      <c r="K7" s="131">
        <f>SUM(H7*2080)+J7</f>
        <v>97492.2</v>
      </c>
      <c r="L7" s="122">
        <v>0.03</v>
      </c>
    </row>
    <row r="8" spans="1:12" x14ac:dyDescent="0.3">
      <c r="A8" s="319" t="s">
        <v>280</v>
      </c>
      <c r="B8" s="319"/>
      <c r="C8" t="s">
        <v>281</v>
      </c>
      <c r="D8" s="6">
        <v>26.73</v>
      </c>
      <c r="E8" s="6">
        <v>30</v>
      </c>
      <c r="F8" s="28">
        <f t="shared" ref="F8:F22" si="0">SUM(E8*26)</f>
        <v>780</v>
      </c>
      <c r="G8" s="29">
        <f t="shared" ref="G8:G14" si="1">SUM(D8*2080)+F8</f>
        <v>56378.400000000001</v>
      </c>
      <c r="H8" s="124">
        <v>27.53</v>
      </c>
      <c r="I8" s="6">
        <v>31.5</v>
      </c>
      <c r="J8" s="28">
        <f>SUM(I8*26)</f>
        <v>819</v>
      </c>
      <c r="K8" s="29">
        <f>SUM(H8*2080)+J8</f>
        <v>58081.4</v>
      </c>
      <c r="L8" s="120">
        <v>0.03</v>
      </c>
    </row>
    <row r="9" spans="1:12" x14ac:dyDescent="0.3">
      <c r="A9" s="319" t="s">
        <v>523</v>
      </c>
      <c r="B9" s="319"/>
      <c r="C9" t="s">
        <v>281</v>
      </c>
      <c r="D9" s="6">
        <v>20</v>
      </c>
      <c r="F9" s="22">
        <f t="shared" si="0"/>
        <v>0</v>
      </c>
      <c r="G9" s="29">
        <f t="shared" si="1"/>
        <v>41600</v>
      </c>
      <c r="H9" s="124">
        <v>20.6</v>
      </c>
      <c r="J9" s="22">
        <f t="shared" ref="J9:J23" si="2">SUM(I9*26)</f>
        <v>0</v>
      </c>
      <c r="K9" s="29">
        <f t="shared" ref="K9:K21" si="3">SUM(H9*2080)+J9</f>
        <v>42848</v>
      </c>
      <c r="L9" s="120">
        <v>0.03</v>
      </c>
    </row>
    <row r="10" spans="1:12" x14ac:dyDescent="0.3">
      <c r="A10" s="319" t="s">
        <v>554</v>
      </c>
      <c r="B10" s="319"/>
      <c r="C10" t="s">
        <v>284</v>
      </c>
      <c r="D10" s="6">
        <v>37.75</v>
      </c>
      <c r="E10" s="6">
        <v>1.5</v>
      </c>
      <c r="F10" s="22">
        <f t="shared" si="0"/>
        <v>39</v>
      </c>
      <c r="G10" s="29">
        <f t="shared" si="1"/>
        <v>78559</v>
      </c>
      <c r="H10" s="124">
        <v>17</v>
      </c>
      <c r="J10" s="22">
        <f t="shared" si="2"/>
        <v>0</v>
      </c>
      <c r="K10" s="29">
        <f t="shared" si="3"/>
        <v>35360</v>
      </c>
      <c r="L10" s="120">
        <v>0.03</v>
      </c>
    </row>
    <row r="11" spans="1:12" x14ac:dyDescent="0.3">
      <c r="A11" s="53" t="s">
        <v>494</v>
      </c>
      <c r="B11" s="53"/>
      <c r="C11" t="s">
        <v>288</v>
      </c>
      <c r="D11" s="6">
        <v>20.16</v>
      </c>
      <c r="E11" s="6">
        <v>3</v>
      </c>
      <c r="F11" s="22">
        <f>SUM(E11*26)</f>
        <v>78</v>
      </c>
      <c r="G11" s="29">
        <f>SUM(D11*2080)+F11</f>
        <v>42010.8</v>
      </c>
      <c r="H11" s="124">
        <v>20.76</v>
      </c>
      <c r="I11" s="6">
        <v>4.5</v>
      </c>
      <c r="J11" s="22">
        <f>SUM(I11*26)</f>
        <v>117</v>
      </c>
      <c r="K11" s="29">
        <f>SUM(H11*2080)+J11</f>
        <v>43297.8</v>
      </c>
      <c r="L11" s="120">
        <v>0.03</v>
      </c>
    </row>
    <row r="12" spans="1:12" x14ac:dyDescent="0.3">
      <c r="A12" s="319" t="s">
        <v>466</v>
      </c>
      <c r="B12" s="319"/>
      <c r="C12" t="s">
        <v>285</v>
      </c>
      <c r="D12" s="6">
        <v>18.54</v>
      </c>
      <c r="E12" s="6">
        <v>4.5</v>
      </c>
      <c r="F12" s="22">
        <f>SUM(E12*26)</f>
        <v>117</v>
      </c>
      <c r="G12" s="29">
        <f t="shared" si="1"/>
        <v>38680.199999999997</v>
      </c>
      <c r="H12" s="124">
        <v>19.100000000000001</v>
      </c>
      <c r="I12" s="6">
        <v>6</v>
      </c>
      <c r="J12" s="22">
        <f t="shared" si="2"/>
        <v>156</v>
      </c>
      <c r="K12" s="29">
        <f t="shared" si="3"/>
        <v>39884</v>
      </c>
      <c r="L12" s="120">
        <v>0.03</v>
      </c>
    </row>
    <row r="13" spans="1:12" x14ac:dyDescent="0.3">
      <c r="A13" s="319" t="s">
        <v>503</v>
      </c>
      <c r="B13" s="319"/>
      <c r="C13" t="s">
        <v>286</v>
      </c>
      <c r="D13" s="6">
        <v>20.09</v>
      </c>
      <c r="E13" s="6">
        <v>1.5</v>
      </c>
      <c r="F13" s="22">
        <f>SUM(E13*26)</f>
        <v>39</v>
      </c>
      <c r="G13" s="29">
        <f t="shared" si="1"/>
        <v>41826.199999999997</v>
      </c>
      <c r="H13" s="124">
        <v>20.69</v>
      </c>
      <c r="I13" s="6">
        <v>3</v>
      </c>
      <c r="J13" s="22">
        <f t="shared" si="2"/>
        <v>78</v>
      </c>
      <c r="K13" s="29">
        <f t="shared" si="3"/>
        <v>43113.200000000004</v>
      </c>
      <c r="L13" s="120">
        <v>0.03</v>
      </c>
    </row>
    <row r="14" spans="1:12" x14ac:dyDescent="0.3">
      <c r="A14" s="319" t="s">
        <v>465</v>
      </c>
      <c r="B14" s="319"/>
      <c r="C14" t="s">
        <v>284</v>
      </c>
      <c r="D14" s="6">
        <v>25</v>
      </c>
      <c r="E14" s="6">
        <v>4.5</v>
      </c>
      <c r="F14" s="22">
        <f t="shared" si="0"/>
        <v>117</v>
      </c>
      <c r="G14" s="29">
        <f t="shared" si="1"/>
        <v>52117</v>
      </c>
      <c r="H14" s="125">
        <v>30</v>
      </c>
      <c r="I14" s="62">
        <v>6</v>
      </c>
      <c r="J14" s="86">
        <f t="shared" ref="J14" si="4">SUM(I14*26)</f>
        <v>156</v>
      </c>
      <c r="K14" s="107">
        <f t="shared" ref="K14" si="5">SUM(H14*2080)+J14</f>
        <v>62556</v>
      </c>
      <c r="L14" s="121">
        <v>0.03</v>
      </c>
    </row>
    <row r="15" spans="1:12" x14ac:dyDescent="0.3">
      <c r="A15" s="319" t="s">
        <v>486</v>
      </c>
      <c r="B15" s="319"/>
      <c r="C15" t="s">
        <v>287</v>
      </c>
      <c r="D15" s="6">
        <v>18.54</v>
      </c>
      <c r="E15" s="6">
        <v>3</v>
      </c>
      <c r="F15" s="22">
        <f t="shared" si="0"/>
        <v>78</v>
      </c>
      <c r="G15" s="29">
        <f>SUM(D15*2080)+F15</f>
        <v>38641.199999999997</v>
      </c>
      <c r="H15" s="124">
        <v>19.100000000000001</v>
      </c>
      <c r="I15" s="6">
        <v>4.5</v>
      </c>
      <c r="J15" s="22">
        <f t="shared" si="2"/>
        <v>117</v>
      </c>
      <c r="K15" s="29">
        <f>SUM(H15*2080)+J15</f>
        <v>39845</v>
      </c>
      <c r="L15" s="120">
        <v>0.03</v>
      </c>
    </row>
    <row r="16" spans="1:12" x14ac:dyDescent="0.3">
      <c r="A16" s="319" t="s">
        <v>433</v>
      </c>
      <c r="B16" s="319"/>
      <c r="C16" t="s">
        <v>282</v>
      </c>
      <c r="D16" s="6">
        <v>37.08</v>
      </c>
      <c r="E16" s="6">
        <v>9</v>
      </c>
      <c r="F16" s="22">
        <f t="shared" si="0"/>
        <v>234</v>
      </c>
      <c r="G16" s="29">
        <f t="shared" ref="G16:G21" si="6">SUM(D16*2080)+F16</f>
        <v>77360.399999999994</v>
      </c>
      <c r="H16" s="124">
        <v>38.19</v>
      </c>
      <c r="I16" s="6">
        <v>10.5</v>
      </c>
      <c r="J16" s="22">
        <f t="shared" si="2"/>
        <v>273</v>
      </c>
      <c r="K16" s="29">
        <f t="shared" si="3"/>
        <v>79708.2</v>
      </c>
      <c r="L16" s="120">
        <v>0.03</v>
      </c>
    </row>
    <row r="17" spans="1:12" x14ac:dyDescent="0.3">
      <c r="A17" s="319" t="s">
        <v>434</v>
      </c>
      <c r="B17" s="319"/>
      <c r="C17" t="s">
        <v>282</v>
      </c>
      <c r="D17" s="6">
        <v>25.55</v>
      </c>
      <c r="E17" s="6">
        <v>9</v>
      </c>
      <c r="F17" s="22">
        <f t="shared" si="0"/>
        <v>234</v>
      </c>
      <c r="G17" s="29">
        <f t="shared" si="6"/>
        <v>53378</v>
      </c>
      <c r="H17" s="124">
        <v>26.32</v>
      </c>
      <c r="I17" s="6">
        <v>10.5</v>
      </c>
      <c r="J17" s="22">
        <f t="shared" si="2"/>
        <v>273</v>
      </c>
      <c r="K17" s="29">
        <f>SUM(H17*2184)+J17</f>
        <v>57755.88</v>
      </c>
      <c r="L17" s="120">
        <v>0.03</v>
      </c>
    </row>
    <row r="18" spans="1:12" x14ac:dyDescent="0.3">
      <c r="A18" s="319" t="s">
        <v>459</v>
      </c>
      <c r="B18" s="319"/>
      <c r="C18" t="s">
        <v>282</v>
      </c>
      <c r="D18" s="6">
        <v>25.55</v>
      </c>
      <c r="E18" s="6">
        <v>6</v>
      </c>
      <c r="F18" s="22">
        <f>SUM(E18*26)</f>
        <v>156</v>
      </c>
      <c r="G18" s="29">
        <f t="shared" si="6"/>
        <v>53300</v>
      </c>
      <c r="H18" s="124">
        <v>26.32</v>
      </c>
      <c r="I18" s="6">
        <v>7.5</v>
      </c>
      <c r="J18" s="22">
        <f t="shared" si="2"/>
        <v>195</v>
      </c>
      <c r="K18" s="29">
        <f>SUM(H18*2184)+J18</f>
        <v>57677.88</v>
      </c>
      <c r="L18" s="120">
        <v>0.03</v>
      </c>
    </row>
    <row r="19" spans="1:12" x14ac:dyDescent="0.3">
      <c r="A19" s="53" t="s">
        <v>464</v>
      </c>
      <c r="B19" s="53"/>
      <c r="C19" t="s">
        <v>282</v>
      </c>
      <c r="D19" s="6">
        <v>21.34</v>
      </c>
      <c r="E19" s="6">
        <v>4.5</v>
      </c>
      <c r="F19" s="22">
        <f>SUM(E19*26)</f>
        <v>117</v>
      </c>
      <c r="G19" s="29">
        <f t="shared" si="6"/>
        <v>44504.2</v>
      </c>
      <c r="H19" s="125">
        <v>21.98</v>
      </c>
      <c r="I19" s="6">
        <v>6</v>
      </c>
      <c r="J19" s="22">
        <f t="shared" si="2"/>
        <v>156</v>
      </c>
      <c r="K19" s="29">
        <f>SUM(H19*2080)+J19</f>
        <v>45874.400000000001</v>
      </c>
      <c r="L19" s="120">
        <v>0.03</v>
      </c>
    </row>
    <row r="20" spans="1:12" x14ac:dyDescent="0.3">
      <c r="A20" s="53" t="s">
        <v>524</v>
      </c>
      <c r="B20" s="53"/>
      <c r="C20" t="s">
        <v>282</v>
      </c>
      <c r="F20" s="22">
        <f>SUM(E20*26)</f>
        <v>0</v>
      </c>
      <c r="G20" s="29">
        <f>SUM(D20*2080)+F20</f>
        <v>0</v>
      </c>
      <c r="H20" s="125">
        <v>25.5</v>
      </c>
      <c r="J20" s="22">
        <f t="shared" si="2"/>
        <v>0</v>
      </c>
      <c r="K20" s="29">
        <f>SUM(H20*2184)+J20</f>
        <v>55692</v>
      </c>
      <c r="L20" s="120">
        <v>0.03</v>
      </c>
    </row>
    <row r="21" spans="1:12" x14ac:dyDescent="0.3">
      <c r="A21" s="319" t="s">
        <v>294</v>
      </c>
      <c r="B21" s="319"/>
      <c r="C21" t="s">
        <v>282</v>
      </c>
      <c r="D21" s="6">
        <v>7.3</v>
      </c>
      <c r="E21" s="6">
        <v>3</v>
      </c>
      <c r="F21" s="22">
        <f t="shared" si="0"/>
        <v>78</v>
      </c>
      <c r="G21" s="29">
        <f t="shared" si="6"/>
        <v>15262</v>
      </c>
      <c r="H21" s="125">
        <v>7.52</v>
      </c>
      <c r="I21" s="6">
        <v>4.5</v>
      </c>
      <c r="J21" s="22">
        <f t="shared" si="2"/>
        <v>117</v>
      </c>
      <c r="K21" s="29">
        <f t="shared" si="3"/>
        <v>15758.599999999999</v>
      </c>
      <c r="L21" s="120">
        <v>0.03</v>
      </c>
    </row>
    <row r="22" spans="1:12" x14ac:dyDescent="0.3">
      <c r="A22" s="319" t="s">
        <v>496</v>
      </c>
      <c r="B22" s="319"/>
      <c r="C22" t="s">
        <v>282</v>
      </c>
      <c r="D22" s="6">
        <v>12.36</v>
      </c>
      <c r="E22" s="6">
        <v>1.5</v>
      </c>
      <c r="F22" s="22">
        <f t="shared" si="0"/>
        <v>39</v>
      </c>
      <c r="G22" s="29">
        <f>SUM(D22*1040)+F22</f>
        <v>12893.4</v>
      </c>
      <c r="H22" s="125">
        <v>12.73</v>
      </c>
      <c r="I22" s="6">
        <v>3</v>
      </c>
      <c r="J22" s="22">
        <f t="shared" si="2"/>
        <v>78</v>
      </c>
      <c r="K22" s="29">
        <f>SUM(H22*1040)</f>
        <v>13239.2</v>
      </c>
      <c r="L22" s="120">
        <v>0.03</v>
      </c>
    </row>
    <row r="23" spans="1:12" ht="15" thickBot="1" x14ac:dyDescent="0.35">
      <c r="A23" s="53" t="s">
        <v>504</v>
      </c>
      <c r="B23" s="53"/>
      <c r="C23" t="s">
        <v>513</v>
      </c>
      <c r="D23" s="25">
        <v>13.39</v>
      </c>
      <c r="E23" s="25"/>
      <c r="F23" s="26">
        <f>SUM(E23*26)</f>
        <v>0</v>
      </c>
      <c r="G23" s="30">
        <f>SUM(D23*1040)+F23</f>
        <v>13925.6</v>
      </c>
      <c r="H23" s="126">
        <v>13.79</v>
      </c>
      <c r="I23" s="25"/>
      <c r="J23" s="26">
        <f t="shared" si="2"/>
        <v>0</v>
      </c>
      <c r="K23" s="30">
        <f>SUM(H23*1250)</f>
        <v>17237.5</v>
      </c>
      <c r="L23" s="120">
        <v>0.03</v>
      </c>
    </row>
    <row r="24" spans="1:12" ht="15" thickTop="1" x14ac:dyDescent="0.3">
      <c r="A24" s="325" t="s">
        <v>297</v>
      </c>
      <c r="B24" s="325"/>
      <c r="C24" s="325"/>
      <c r="D24" s="6">
        <f t="shared" ref="D24:K24" si="7">SUM(D7:D23)</f>
        <v>374.32</v>
      </c>
      <c r="E24" s="6">
        <f t="shared" si="7"/>
        <v>126</v>
      </c>
      <c r="F24" s="6">
        <f t="shared" si="7"/>
        <v>3276</v>
      </c>
      <c r="G24" s="31">
        <f t="shared" si="7"/>
        <v>755081.6</v>
      </c>
      <c r="H24" s="6">
        <f t="shared" si="7"/>
        <v>393.42</v>
      </c>
      <c r="I24" s="6">
        <f t="shared" si="7"/>
        <v>144</v>
      </c>
      <c r="J24" s="6">
        <f t="shared" si="7"/>
        <v>3744</v>
      </c>
      <c r="K24" s="31">
        <f t="shared" si="7"/>
        <v>805421.26</v>
      </c>
      <c r="L24" s="165"/>
    </row>
    <row r="25" spans="1:12" x14ac:dyDescent="0.3">
      <c r="A25" s="35"/>
      <c r="B25" s="35"/>
      <c r="C25" s="35"/>
      <c r="G25" s="63"/>
      <c r="K25" s="166">
        <f>SUM(K24-G24)</f>
        <v>50339.660000000033</v>
      </c>
      <c r="L25" s="255" t="s">
        <v>551</v>
      </c>
    </row>
    <row r="26" spans="1:12" x14ac:dyDescent="0.3">
      <c r="C26" s="19" t="s">
        <v>299</v>
      </c>
      <c r="D26" s="18" t="s">
        <v>300</v>
      </c>
      <c r="E26" s="69"/>
      <c r="F26" s="18" t="s">
        <v>527</v>
      </c>
      <c r="G26" s="18" t="s">
        <v>301</v>
      </c>
      <c r="H26" s="18" t="s">
        <v>271</v>
      </c>
    </row>
    <row r="27" spans="1:12" x14ac:dyDescent="0.3">
      <c r="A27" s="299" t="s">
        <v>281</v>
      </c>
      <c r="B27" s="300"/>
      <c r="C27" s="65">
        <f>SUM(K7+K8+K9)</f>
        <v>198421.6</v>
      </c>
      <c r="D27" s="6">
        <v>0</v>
      </c>
      <c r="E27" s="70"/>
      <c r="F27" s="65">
        <f>SUM(C27*13.98%)</f>
        <v>27739.339680000001</v>
      </c>
      <c r="G27" s="65">
        <f>SUM(C27*7.65%)</f>
        <v>15179.252399999999</v>
      </c>
      <c r="H27" s="65">
        <v>49975</v>
      </c>
    </row>
    <row r="28" spans="1:12" x14ac:dyDescent="0.3">
      <c r="A28" s="299" t="s">
        <v>282</v>
      </c>
      <c r="B28" s="300"/>
      <c r="C28" s="65">
        <f>SUM(K16:K22)</f>
        <v>325706.15999999997</v>
      </c>
      <c r="D28" s="6">
        <v>5000</v>
      </c>
      <c r="E28" s="70"/>
      <c r="F28" s="103">
        <f>SUM(C28+D28-K21-K22)*13.98%</f>
        <v>42178.828728</v>
      </c>
      <c r="G28" s="65">
        <f t="shared" ref="G28:G33" si="8">SUM(C28+D28)*7.65%</f>
        <v>25299.021239999998</v>
      </c>
      <c r="H28" s="65">
        <v>76187</v>
      </c>
    </row>
    <row r="29" spans="1:12" x14ac:dyDescent="0.3">
      <c r="A29" s="299" t="s">
        <v>284</v>
      </c>
      <c r="B29" s="300"/>
      <c r="C29" s="65">
        <f>SUM(K10+K14)</f>
        <v>97916</v>
      </c>
      <c r="D29" s="6">
        <v>10000</v>
      </c>
      <c r="E29" s="70"/>
      <c r="F29" s="65">
        <f>SUM(C29+D29)*13.98%</f>
        <v>15086.656800000001</v>
      </c>
      <c r="G29" s="65">
        <f>SUM(C29+D29)*7.65%</f>
        <v>8255.5740000000005</v>
      </c>
      <c r="H29" s="65">
        <v>27344</v>
      </c>
    </row>
    <row r="30" spans="1:12" x14ac:dyDescent="0.3">
      <c r="A30" s="299" t="s">
        <v>285</v>
      </c>
      <c r="B30" s="300"/>
      <c r="C30" s="65">
        <f>K12</f>
        <v>39884</v>
      </c>
      <c r="D30" s="6">
        <v>10100</v>
      </c>
      <c r="E30" s="70"/>
      <c r="F30" s="65">
        <f>SUM(C30+D30)*13.98%</f>
        <v>6987.7632000000003</v>
      </c>
      <c r="G30" s="65">
        <f t="shared" si="8"/>
        <v>3823.7759999999998</v>
      </c>
      <c r="H30" s="65">
        <v>9542</v>
      </c>
    </row>
    <row r="31" spans="1:12" x14ac:dyDescent="0.3">
      <c r="A31" s="299" t="s">
        <v>286</v>
      </c>
      <c r="B31" s="300"/>
      <c r="C31" s="65">
        <f>K13</f>
        <v>43113.200000000004</v>
      </c>
      <c r="D31" s="6">
        <v>1500</v>
      </c>
      <c r="E31" s="70"/>
      <c r="F31" s="65">
        <f>SUM(C31+D31)*13.98%</f>
        <v>6236.9253600000011</v>
      </c>
      <c r="G31" s="65">
        <f t="shared" si="8"/>
        <v>3412.9098000000004</v>
      </c>
      <c r="H31" s="65">
        <v>9542</v>
      </c>
    </row>
    <row r="32" spans="1:12" x14ac:dyDescent="0.3">
      <c r="A32" s="299" t="s">
        <v>287</v>
      </c>
      <c r="B32" s="300"/>
      <c r="C32" s="65">
        <f>K15</f>
        <v>39845</v>
      </c>
      <c r="D32" s="6">
        <v>2500</v>
      </c>
      <c r="E32" s="70"/>
      <c r="F32" s="65">
        <f>SUM(C32+D32)*13.98%</f>
        <v>5919.8310000000001</v>
      </c>
      <c r="G32" s="65">
        <f>SUM(C32+D32)*7.65%</f>
        <v>3239.3924999999999</v>
      </c>
      <c r="H32" s="65">
        <v>9542</v>
      </c>
    </row>
    <row r="33" spans="1:9" x14ac:dyDescent="0.3">
      <c r="A33" s="299" t="s">
        <v>298</v>
      </c>
      <c r="B33" s="300"/>
      <c r="C33" s="68">
        <v>55000</v>
      </c>
      <c r="D33" s="28"/>
      <c r="E33" s="71"/>
      <c r="F33" s="68">
        <v>0</v>
      </c>
      <c r="G33" s="68">
        <f t="shared" si="8"/>
        <v>4207.5</v>
      </c>
      <c r="H33" s="68">
        <v>0</v>
      </c>
    </row>
    <row r="34" spans="1:9" ht="15" thickBot="1" x14ac:dyDescent="0.35">
      <c r="A34" s="299" t="s">
        <v>288</v>
      </c>
      <c r="B34" s="300"/>
      <c r="C34" s="115">
        <f>K11</f>
        <v>43297.8</v>
      </c>
      <c r="D34" s="25">
        <v>6500</v>
      </c>
      <c r="E34" s="72"/>
      <c r="F34" s="66">
        <f>(C34+D34)*13.98%</f>
        <v>6961.7324400000007</v>
      </c>
      <c r="G34" s="66">
        <f>SUM(C34+D34)*7.65%</f>
        <v>3809.5317</v>
      </c>
      <c r="H34" s="66">
        <v>9542</v>
      </c>
    </row>
    <row r="35" spans="1:9" ht="15" thickTop="1" x14ac:dyDescent="0.3">
      <c r="A35" s="299" t="s">
        <v>291</v>
      </c>
      <c r="B35" s="300"/>
      <c r="C35" s="67">
        <f>SUM(C27:C34)</f>
        <v>843183.76</v>
      </c>
      <c r="D35" s="18">
        <f>SUM(D27:D34)</f>
        <v>35600</v>
      </c>
      <c r="E35" s="73"/>
      <c r="F35" s="67">
        <f>SUM(F27:F34)</f>
        <v>111111.07720800002</v>
      </c>
      <c r="G35" s="67">
        <f>SUM(G27:G34)</f>
        <v>67226.957640000008</v>
      </c>
      <c r="H35" s="67">
        <f>SUM(H27:H34)</f>
        <v>191674</v>
      </c>
    </row>
    <row r="37" spans="1:9" x14ac:dyDescent="0.3">
      <c r="A37" s="299"/>
      <c r="B37" s="299"/>
      <c r="C37" s="299"/>
      <c r="D37" s="74"/>
      <c r="F37" s="40" t="s">
        <v>528</v>
      </c>
    </row>
    <row r="38" spans="1:9" x14ac:dyDescent="0.3">
      <c r="A38" s="322"/>
      <c r="B38" s="322"/>
      <c r="C38" s="322"/>
      <c r="D38" s="108"/>
    </row>
    <row r="39" spans="1:9" x14ac:dyDescent="0.3">
      <c r="A39" s="322"/>
      <c r="B39" s="322"/>
      <c r="C39" s="60"/>
      <c r="D39" s="102"/>
      <c r="E39" s="324"/>
      <c r="F39" s="324"/>
      <c r="G39" s="18"/>
      <c r="H39" s="18"/>
      <c r="I39" s="18"/>
    </row>
    <row r="40" spans="1:9" x14ac:dyDescent="0.3">
      <c r="A40" s="301"/>
      <c r="B40" s="301"/>
      <c r="C40" s="326"/>
      <c r="D40" s="326"/>
      <c r="E40" s="328"/>
      <c r="F40" s="328"/>
    </row>
    <row r="41" spans="1:9" x14ac:dyDescent="0.3">
      <c r="A41" s="301"/>
      <c r="B41" s="301"/>
      <c r="C41" s="327"/>
      <c r="D41" s="327"/>
      <c r="E41" s="327"/>
      <c r="F41" s="327"/>
    </row>
  </sheetData>
  <mergeCells count="38">
    <mergeCell ref="A40:B40"/>
    <mergeCell ref="A41:B41"/>
    <mergeCell ref="C40:D40"/>
    <mergeCell ref="C41:D41"/>
    <mergeCell ref="E40:F40"/>
    <mergeCell ref="E41:F41"/>
    <mergeCell ref="A1:L1"/>
    <mergeCell ref="A2:L2"/>
    <mergeCell ref="A3:L3"/>
    <mergeCell ref="A39:B39"/>
    <mergeCell ref="E39:F39"/>
    <mergeCell ref="A31:B31"/>
    <mergeCell ref="A32:B32"/>
    <mergeCell ref="A34:B34"/>
    <mergeCell ref="A35:B35"/>
    <mergeCell ref="A33:B33"/>
    <mergeCell ref="A37:C37"/>
    <mergeCell ref="A24:C24"/>
    <mergeCell ref="A27:B27"/>
    <mergeCell ref="A28:B28"/>
    <mergeCell ref="A29:B29"/>
    <mergeCell ref="A17:B17"/>
    <mergeCell ref="H5:J5"/>
    <mergeCell ref="A15:B15"/>
    <mergeCell ref="A16:B16"/>
    <mergeCell ref="D5:G5"/>
    <mergeCell ref="A13:B13"/>
    <mergeCell ref="A14:B14"/>
    <mergeCell ref="A5:B5"/>
    <mergeCell ref="A8:B8"/>
    <mergeCell ref="A9:B9"/>
    <mergeCell ref="A10:B10"/>
    <mergeCell ref="A12:B12"/>
    <mergeCell ref="A38:C38"/>
    <mergeCell ref="A30:B30"/>
    <mergeCell ref="A21:B21"/>
    <mergeCell ref="A22:B22"/>
    <mergeCell ref="A18:B18"/>
  </mergeCells>
  <pageMargins left="0.7" right="0.7" top="0.75" bottom="0.75" header="0.3" footer="0.3"/>
  <pageSetup scale="84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workbookViewId="0">
      <selection activeCell="H17" sqref="H17:I18"/>
    </sheetView>
  </sheetViews>
  <sheetFormatPr defaultRowHeight="14.4" x14ac:dyDescent="0.3"/>
  <cols>
    <col min="1" max="1" width="17.44140625" customWidth="1"/>
    <col min="8" max="8" width="13.77734375" style="6" customWidth="1"/>
    <col min="9" max="9" width="9.6640625" customWidth="1"/>
    <col min="10" max="10" width="15" style="6" customWidth="1"/>
  </cols>
  <sheetData>
    <row r="1" spans="1:10" ht="18" x14ac:dyDescent="0.35">
      <c r="A1" s="323" t="s">
        <v>292</v>
      </c>
      <c r="B1" s="323"/>
      <c r="C1" s="323"/>
      <c r="D1" s="323"/>
      <c r="E1" s="323"/>
      <c r="F1" s="323"/>
      <c r="G1" s="323"/>
      <c r="H1" s="323"/>
      <c r="I1" s="323"/>
      <c r="J1" s="323"/>
    </row>
    <row r="2" spans="1:10" x14ac:dyDescent="0.3">
      <c r="A2" s="299" t="s">
        <v>307</v>
      </c>
      <c r="B2" s="299"/>
      <c r="C2" s="299"/>
      <c r="D2" s="299"/>
      <c r="E2" s="299"/>
      <c r="F2" s="299"/>
      <c r="G2" s="299"/>
      <c r="H2" s="299"/>
      <c r="I2" s="299"/>
      <c r="J2" s="299"/>
    </row>
    <row r="3" spans="1:10" x14ac:dyDescent="0.3">
      <c r="A3" s="299" t="s">
        <v>525</v>
      </c>
      <c r="B3" s="299"/>
      <c r="C3" s="299"/>
      <c r="D3" s="299"/>
      <c r="E3" s="299"/>
      <c r="F3" s="299"/>
      <c r="G3" s="299"/>
      <c r="H3" s="299"/>
      <c r="I3" s="299"/>
      <c r="J3" s="299"/>
    </row>
    <row r="6" spans="1:10" ht="15" thickBot="1" x14ac:dyDescent="0.35">
      <c r="A6" s="51" t="s">
        <v>273</v>
      </c>
      <c r="B6" s="330" t="s">
        <v>308</v>
      </c>
      <c r="C6" s="330"/>
      <c r="D6" s="330"/>
      <c r="E6" s="330"/>
      <c r="F6" s="330"/>
      <c r="G6" s="330"/>
      <c r="H6" s="17" t="s">
        <v>309</v>
      </c>
      <c r="I6" s="39" t="s">
        <v>311</v>
      </c>
      <c r="J6" s="17" t="s">
        <v>310</v>
      </c>
    </row>
    <row r="7" spans="1:10" x14ac:dyDescent="0.3">
      <c r="A7" t="s">
        <v>543</v>
      </c>
      <c r="B7" t="s">
        <v>544</v>
      </c>
      <c r="D7" t="s">
        <v>545</v>
      </c>
      <c r="J7" s="87">
        <v>24410</v>
      </c>
    </row>
    <row r="8" spans="1:10" x14ac:dyDescent="0.3">
      <c r="A8" t="s">
        <v>555</v>
      </c>
      <c r="B8" t="s">
        <v>556</v>
      </c>
      <c r="D8" t="s">
        <v>547</v>
      </c>
      <c r="J8" s="77">
        <v>42000</v>
      </c>
    </row>
    <row r="9" spans="1:10" x14ac:dyDescent="0.3">
      <c r="A9" s="329"/>
      <c r="B9" s="329"/>
      <c r="C9" s="329"/>
      <c r="D9" s="329"/>
      <c r="E9" s="329"/>
      <c r="F9" s="329"/>
      <c r="G9" s="329"/>
      <c r="H9" s="329"/>
      <c r="I9" s="329"/>
      <c r="J9" s="18"/>
    </row>
    <row r="10" spans="1:10" x14ac:dyDescent="0.3">
      <c r="I10" s="161" t="s">
        <v>499</v>
      </c>
      <c r="J10" s="87">
        <f>SUM(J7:J9)</f>
        <v>66410</v>
      </c>
    </row>
    <row r="18" spans="8:8" ht="16.2" x14ac:dyDescent="0.45">
      <c r="H18" s="119"/>
    </row>
    <row r="19" spans="8:8" ht="16.2" x14ac:dyDescent="0.45">
      <c r="H19" s="119"/>
    </row>
  </sheetData>
  <mergeCells count="5">
    <mergeCell ref="A9:I9"/>
    <mergeCell ref="A1:J1"/>
    <mergeCell ref="A2:J2"/>
    <mergeCell ref="A3:J3"/>
    <mergeCell ref="B6:G6"/>
  </mergeCells>
  <pageMargins left="0.7" right="0.7" top="0.75" bottom="0.75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1"/>
  <sheetViews>
    <sheetView workbookViewId="0">
      <selection activeCell="N18" sqref="N18"/>
    </sheetView>
  </sheetViews>
  <sheetFormatPr defaultRowHeight="14.4" x14ac:dyDescent="0.3"/>
  <cols>
    <col min="2" max="2" width="8.77734375"/>
    <col min="4" max="4" width="15.5546875" style="6" customWidth="1"/>
    <col min="6" max="6" width="18.44140625" customWidth="1"/>
    <col min="7" max="7" width="9" style="32" customWidth="1"/>
    <col min="8" max="8" width="13.6640625" style="6" bestFit="1" customWidth="1"/>
    <col min="11" max="11" width="12.33203125" customWidth="1"/>
  </cols>
  <sheetData>
    <row r="1" spans="1:9" ht="18" x14ac:dyDescent="0.35">
      <c r="A1" s="323" t="s">
        <v>292</v>
      </c>
      <c r="B1" s="323"/>
      <c r="C1" s="323"/>
      <c r="D1" s="323"/>
      <c r="E1" s="323"/>
      <c r="F1" s="323"/>
      <c r="G1" s="323"/>
      <c r="H1" s="323"/>
    </row>
    <row r="2" spans="1:9" x14ac:dyDescent="0.3">
      <c r="A2" s="299" t="s">
        <v>325</v>
      </c>
      <c r="B2" s="299"/>
      <c r="C2" s="299"/>
      <c r="D2" s="299"/>
      <c r="E2" s="299"/>
      <c r="F2" s="299"/>
      <c r="G2" s="299"/>
      <c r="H2" s="299"/>
    </row>
    <row r="3" spans="1:9" x14ac:dyDescent="0.3">
      <c r="A3" s="299" t="s">
        <v>525</v>
      </c>
      <c r="B3" s="299"/>
      <c r="C3" s="299"/>
      <c r="D3" s="299"/>
      <c r="E3" s="299"/>
      <c r="F3" s="299"/>
      <c r="G3" s="299"/>
      <c r="H3" s="299"/>
    </row>
    <row r="5" spans="1:9" ht="15" thickBot="1" x14ac:dyDescent="0.35">
      <c r="A5" s="335" t="s">
        <v>326</v>
      </c>
      <c r="B5" s="335"/>
      <c r="C5" s="335"/>
      <c r="D5" s="43" t="s">
        <v>414</v>
      </c>
      <c r="E5" s="44" t="s">
        <v>329</v>
      </c>
      <c r="F5" s="44" t="s">
        <v>332</v>
      </c>
      <c r="G5" s="45" t="s">
        <v>344</v>
      </c>
      <c r="H5" s="43" t="s">
        <v>336</v>
      </c>
    </row>
    <row r="6" spans="1:9" x14ac:dyDescent="0.3">
      <c r="A6" s="301" t="s">
        <v>327</v>
      </c>
      <c r="B6" s="301"/>
      <c r="C6" s="302"/>
      <c r="D6" s="163"/>
      <c r="E6" t="s">
        <v>330</v>
      </c>
      <c r="F6" s="109" t="s">
        <v>339</v>
      </c>
      <c r="G6" s="41">
        <v>4.7500000000000001E-2</v>
      </c>
      <c r="H6" s="65">
        <v>86000</v>
      </c>
    </row>
    <row r="7" spans="1:9" x14ac:dyDescent="0.3">
      <c r="A7" s="301" t="s">
        <v>328</v>
      </c>
      <c r="B7" s="301"/>
      <c r="C7" s="302"/>
      <c r="D7" s="162"/>
      <c r="E7" t="s">
        <v>331</v>
      </c>
      <c r="F7" s="109" t="s">
        <v>333</v>
      </c>
      <c r="G7" s="41">
        <v>6.25E-2</v>
      </c>
      <c r="H7" s="65">
        <v>135000</v>
      </c>
      <c r="I7" s="78" t="s">
        <v>506</v>
      </c>
    </row>
    <row r="8" spans="1:9" x14ac:dyDescent="0.3">
      <c r="A8" s="301" t="s">
        <v>334</v>
      </c>
      <c r="B8" s="301"/>
      <c r="C8" s="302"/>
      <c r="D8" s="162"/>
      <c r="E8" t="s">
        <v>331</v>
      </c>
      <c r="F8" s="109" t="s">
        <v>335</v>
      </c>
      <c r="G8" s="32">
        <v>0.06</v>
      </c>
      <c r="H8" s="65">
        <v>57000</v>
      </c>
    </row>
    <row r="9" spans="1:9" x14ac:dyDescent="0.3">
      <c r="A9" s="301" t="s">
        <v>337</v>
      </c>
      <c r="B9" s="301"/>
      <c r="C9" s="302"/>
      <c r="D9" s="162"/>
      <c r="E9" t="s">
        <v>331</v>
      </c>
      <c r="F9" s="109" t="s">
        <v>338</v>
      </c>
      <c r="G9" s="42">
        <v>4.4999999999999998E-2</v>
      </c>
      <c r="H9" s="65">
        <v>35000</v>
      </c>
    </row>
    <row r="10" spans="1:9" x14ac:dyDescent="0.3">
      <c r="A10" s="301" t="s">
        <v>340</v>
      </c>
      <c r="B10" s="301"/>
      <c r="C10" s="302"/>
      <c r="D10" s="162">
        <v>119505</v>
      </c>
      <c r="E10" t="s">
        <v>331</v>
      </c>
      <c r="F10" s="190" t="s">
        <v>341</v>
      </c>
      <c r="G10" s="32">
        <v>0.04</v>
      </c>
      <c r="H10" s="65">
        <v>1239000</v>
      </c>
      <c r="I10" s="254" t="s">
        <v>557</v>
      </c>
    </row>
    <row r="11" spans="1:9" x14ac:dyDescent="0.3">
      <c r="A11" s="301" t="s">
        <v>342</v>
      </c>
      <c r="B11" s="301"/>
      <c r="C11" s="302"/>
      <c r="D11" s="164"/>
      <c r="E11" t="s">
        <v>331</v>
      </c>
      <c r="F11" s="109" t="s">
        <v>343</v>
      </c>
      <c r="G11" s="49">
        <v>4.4999999999999998E-2</v>
      </c>
      <c r="H11" s="68">
        <v>310689</v>
      </c>
      <c r="I11" s="78" t="s">
        <v>508</v>
      </c>
    </row>
    <row r="12" spans="1:9" x14ac:dyDescent="0.3">
      <c r="A12" s="301" t="s">
        <v>398</v>
      </c>
      <c r="B12" s="301"/>
      <c r="C12" s="301"/>
      <c r="D12" s="169"/>
      <c r="E12" t="s">
        <v>363</v>
      </c>
      <c r="F12" s="109" t="s">
        <v>415</v>
      </c>
      <c r="G12" s="168">
        <v>3.7499999999999999E-2</v>
      </c>
      <c r="H12" s="68">
        <v>445539</v>
      </c>
    </row>
    <row r="13" spans="1:9" ht="15" thickBot="1" x14ac:dyDescent="0.35">
      <c r="A13" t="s">
        <v>510</v>
      </c>
      <c r="D13" s="170">
        <v>18500</v>
      </c>
      <c r="E13" s="24" t="s">
        <v>331</v>
      </c>
      <c r="F13" s="216" t="s">
        <v>511</v>
      </c>
      <c r="G13" s="50">
        <v>6.4500000000000002E-2</v>
      </c>
      <c r="H13" s="66">
        <v>55500</v>
      </c>
      <c r="I13" s="78" t="s">
        <v>542</v>
      </c>
    </row>
    <row r="14" spans="1:9" ht="15" thickTop="1" x14ac:dyDescent="0.3">
      <c r="D14" s="167"/>
      <c r="G14" s="168"/>
      <c r="H14" s="68"/>
    </row>
    <row r="15" spans="1:9" x14ac:dyDescent="0.3">
      <c r="A15" s="329" t="s">
        <v>509</v>
      </c>
      <c r="B15" s="329"/>
      <c r="C15" s="329"/>
      <c r="D15" s="67">
        <v>138005</v>
      </c>
      <c r="H15" s="65"/>
    </row>
    <row r="17" spans="1:12" x14ac:dyDescent="0.3">
      <c r="A17" s="334" t="s">
        <v>498</v>
      </c>
      <c r="B17" s="334"/>
      <c r="C17" s="334"/>
      <c r="D17" s="334"/>
      <c r="E17" s="334"/>
      <c r="F17" s="334"/>
      <c r="G17" s="60"/>
      <c r="H17" s="60"/>
      <c r="I17" s="60"/>
      <c r="J17" s="60"/>
      <c r="K17" s="60"/>
    </row>
    <row r="18" spans="1:12" x14ac:dyDescent="0.3">
      <c r="A18" s="60"/>
      <c r="B18" s="60"/>
      <c r="C18" s="60"/>
      <c r="D18" s="60"/>
      <c r="E18" s="60"/>
      <c r="F18" s="60"/>
      <c r="G18" s="60"/>
      <c r="H18" s="60"/>
      <c r="K18" s="60"/>
    </row>
    <row r="19" spans="1:12" x14ac:dyDescent="0.3">
      <c r="A19" s="60"/>
      <c r="B19" s="52"/>
      <c r="C19" s="52"/>
      <c r="D19" s="52"/>
      <c r="E19" s="52"/>
      <c r="F19" s="52"/>
      <c r="G19" s="75"/>
      <c r="H19"/>
      <c r="J19" s="76"/>
      <c r="K19" s="75"/>
    </row>
    <row r="20" spans="1:12" x14ac:dyDescent="0.3">
      <c r="A20" s="52"/>
      <c r="B20" s="52"/>
      <c r="C20" s="52"/>
      <c r="D20" s="52"/>
      <c r="E20" s="52"/>
      <c r="F20" s="52"/>
      <c r="G20" s="75"/>
      <c r="H20"/>
      <c r="J20" s="76"/>
      <c r="K20" s="77"/>
    </row>
    <row r="21" spans="1:12" x14ac:dyDescent="0.3">
      <c r="D21" s="52"/>
      <c r="E21" s="52"/>
      <c r="F21" s="52"/>
      <c r="G21" s="77"/>
      <c r="H21" s="77"/>
      <c r="I21" s="77"/>
    </row>
    <row r="22" spans="1:12" x14ac:dyDescent="0.3">
      <c r="D22" s="77"/>
      <c r="G22" s="76"/>
      <c r="H22" s="77"/>
    </row>
    <row r="23" spans="1:12" x14ac:dyDescent="0.3">
      <c r="A23" s="60"/>
      <c r="D23" s="52"/>
      <c r="E23" s="52"/>
      <c r="F23" s="52"/>
      <c r="G23" s="75"/>
      <c r="H23" s="77"/>
    </row>
    <row r="24" spans="1:12" x14ac:dyDescent="0.3">
      <c r="D24" s="52"/>
      <c r="E24" s="52"/>
      <c r="F24" s="52"/>
      <c r="G24" s="75"/>
      <c r="H24" s="77"/>
    </row>
    <row r="25" spans="1:12" x14ac:dyDescent="0.3">
      <c r="D25" s="52"/>
      <c r="E25" s="52"/>
      <c r="F25" s="52"/>
      <c r="G25" s="75"/>
      <c r="H25" s="77"/>
      <c r="K25" s="75"/>
    </row>
    <row r="26" spans="1:12" x14ac:dyDescent="0.3">
      <c r="D26" s="82"/>
      <c r="E26" s="82"/>
      <c r="F26" s="82"/>
      <c r="G26" s="75"/>
      <c r="H26" s="77"/>
      <c r="L26" s="78"/>
    </row>
    <row r="27" spans="1:12" x14ac:dyDescent="0.3">
      <c r="D27" s="77"/>
      <c r="G27" s="76"/>
      <c r="H27" s="77"/>
    </row>
    <row r="28" spans="1:12" x14ac:dyDescent="0.3">
      <c r="A28" s="60"/>
      <c r="D28" s="52"/>
      <c r="E28" s="52"/>
      <c r="F28" s="52"/>
      <c r="G28" s="75"/>
      <c r="H28" s="77"/>
    </row>
    <row r="29" spans="1:12" x14ac:dyDescent="0.3">
      <c r="D29" s="52"/>
      <c r="E29" s="52"/>
      <c r="F29" s="52"/>
      <c r="G29" s="75"/>
      <c r="H29" s="77"/>
    </row>
    <row r="30" spans="1:12" x14ac:dyDescent="0.3">
      <c r="D30" s="52"/>
      <c r="E30" s="52"/>
      <c r="F30" s="52"/>
      <c r="G30" s="75"/>
      <c r="H30" s="77"/>
      <c r="K30" s="75"/>
    </row>
    <row r="31" spans="1:12" x14ac:dyDescent="0.3">
      <c r="D31" s="82"/>
      <c r="E31" s="82"/>
      <c r="F31" s="82"/>
      <c r="G31" s="75"/>
      <c r="H31" s="83"/>
      <c r="I31" s="83"/>
      <c r="L31" s="78"/>
    </row>
    <row r="32" spans="1:12" x14ac:dyDescent="0.3">
      <c r="D32" s="77"/>
      <c r="G32" s="76"/>
      <c r="H32" s="77"/>
    </row>
    <row r="33" spans="1:12" x14ac:dyDescent="0.3">
      <c r="A33" s="60"/>
      <c r="D33" s="301"/>
      <c r="E33" s="301"/>
      <c r="F33" s="301"/>
      <c r="G33" s="75"/>
      <c r="H33" s="77"/>
    </row>
    <row r="34" spans="1:12" x14ac:dyDescent="0.3">
      <c r="D34" s="301"/>
      <c r="E34" s="301"/>
      <c r="F34" s="301"/>
      <c r="G34" s="75"/>
      <c r="H34" s="77"/>
    </row>
    <row r="35" spans="1:12" x14ac:dyDescent="0.3">
      <c r="D35" s="301"/>
      <c r="E35" s="301"/>
      <c r="F35" s="301"/>
      <c r="G35" s="75"/>
      <c r="H35" s="77"/>
    </row>
    <row r="36" spans="1:12" x14ac:dyDescent="0.3">
      <c r="D36" s="301"/>
      <c r="E36" s="301"/>
      <c r="F36" s="301"/>
      <c r="G36" s="75"/>
      <c r="H36" s="77"/>
      <c r="K36" s="75"/>
    </row>
    <row r="37" spans="1:12" x14ac:dyDescent="0.3">
      <c r="D37" s="301"/>
      <c r="E37" s="301"/>
      <c r="F37" s="301"/>
      <c r="G37" s="75"/>
      <c r="H37" s="77"/>
      <c r="K37" s="75"/>
    </row>
    <row r="38" spans="1:12" x14ac:dyDescent="0.3">
      <c r="D38" s="333"/>
      <c r="E38" s="333"/>
      <c r="F38" s="333"/>
      <c r="G38" s="79"/>
      <c r="H38" s="77"/>
      <c r="L38" s="78"/>
    </row>
    <row r="39" spans="1:12" x14ac:dyDescent="0.3">
      <c r="D39" s="77"/>
      <c r="G39" s="76"/>
      <c r="H39" s="77"/>
    </row>
    <row r="40" spans="1:12" x14ac:dyDescent="0.3">
      <c r="A40" s="60"/>
      <c r="D40" s="301"/>
      <c r="E40" s="301"/>
      <c r="F40" s="301"/>
      <c r="G40" s="75"/>
      <c r="H40" s="77"/>
    </row>
    <row r="41" spans="1:12" x14ac:dyDescent="0.3">
      <c r="D41" s="301"/>
      <c r="E41" s="301"/>
      <c r="F41" s="301"/>
      <c r="G41" s="75"/>
      <c r="H41" s="77"/>
    </row>
    <row r="42" spans="1:12" x14ac:dyDescent="0.3">
      <c r="D42" s="301"/>
      <c r="E42" s="301"/>
      <c r="F42" s="301"/>
      <c r="G42" s="75"/>
      <c r="H42" s="77"/>
    </row>
    <row r="43" spans="1:12" x14ac:dyDescent="0.3">
      <c r="D43" s="301"/>
      <c r="E43" s="301"/>
      <c r="F43" s="301"/>
      <c r="G43" s="75"/>
      <c r="H43" s="77"/>
      <c r="K43" s="75"/>
    </row>
    <row r="44" spans="1:12" x14ac:dyDescent="0.3">
      <c r="D44" s="301"/>
      <c r="E44" s="301"/>
      <c r="F44" s="301"/>
      <c r="G44" s="75"/>
      <c r="H44" s="77"/>
      <c r="K44" s="75"/>
    </row>
    <row r="45" spans="1:12" x14ac:dyDescent="0.3">
      <c r="D45" s="333"/>
      <c r="E45" s="333"/>
      <c r="F45" s="333"/>
      <c r="G45" s="75"/>
      <c r="H45" s="332"/>
      <c r="I45" s="332"/>
      <c r="K45" s="75"/>
    </row>
    <row r="46" spans="1:12" x14ac:dyDescent="0.3">
      <c r="D46" s="333"/>
      <c r="E46" s="333"/>
      <c r="F46" s="333"/>
      <c r="G46" s="75"/>
      <c r="H46" s="332"/>
      <c r="I46" s="332"/>
      <c r="K46" s="75"/>
    </row>
    <row r="47" spans="1:12" x14ac:dyDescent="0.3">
      <c r="D47" s="77"/>
      <c r="G47" s="76"/>
      <c r="H47" s="77"/>
    </row>
    <row r="48" spans="1:12" x14ac:dyDescent="0.3">
      <c r="A48" s="60"/>
      <c r="D48" s="301"/>
      <c r="E48" s="301"/>
      <c r="F48" s="301"/>
      <c r="G48" s="75"/>
      <c r="H48" s="77"/>
    </row>
    <row r="49" spans="1:12" x14ac:dyDescent="0.3">
      <c r="D49" s="301"/>
      <c r="E49" s="301"/>
      <c r="F49" s="301"/>
      <c r="G49" s="75"/>
      <c r="H49" s="77"/>
    </row>
    <row r="50" spans="1:12" x14ac:dyDescent="0.3">
      <c r="D50" s="301"/>
      <c r="E50" s="301"/>
      <c r="F50" s="301"/>
      <c r="G50" s="75"/>
      <c r="H50" s="77"/>
    </row>
    <row r="51" spans="1:12" x14ac:dyDescent="0.3">
      <c r="D51" s="301"/>
      <c r="E51" s="301"/>
      <c r="F51" s="301"/>
      <c r="G51" s="75"/>
      <c r="H51" s="77"/>
      <c r="K51" s="75"/>
    </row>
    <row r="52" spans="1:12" x14ac:dyDescent="0.3">
      <c r="D52" s="301"/>
      <c r="E52" s="301"/>
      <c r="F52" s="301"/>
      <c r="G52" s="75"/>
      <c r="H52" s="77"/>
      <c r="K52" s="75"/>
    </row>
    <row r="53" spans="1:12" x14ac:dyDescent="0.3">
      <c r="D53" s="333"/>
      <c r="E53" s="333"/>
      <c r="F53" s="333"/>
      <c r="G53" s="75"/>
      <c r="H53" s="77"/>
      <c r="L53" s="78"/>
    </row>
    <row r="54" spans="1:12" x14ac:dyDescent="0.3">
      <c r="D54" s="77"/>
      <c r="G54" s="76"/>
      <c r="H54" s="77"/>
    </row>
    <row r="55" spans="1:12" x14ac:dyDescent="0.3">
      <c r="A55" s="60"/>
      <c r="D55" s="301"/>
      <c r="E55" s="301"/>
      <c r="F55" s="301"/>
      <c r="G55" s="75"/>
      <c r="H55" s="77"/>
    </row>
    <row r="56" spans="1:12" x14ac:dyDescent="0.3">
      <c r="D56" s="301"/>
      <c r="E56" s="301"/>
      <c r="F56" s="301"/>
      <c r="G56" s="75"/>
      <c r="H56" s="77"/>
    </row>
    <row r="57" spans="1:12" x14ac:dyDescent="0.3">
      <c r="D57" s="301"/>
      <c r="E57" s="301"/>
      <c r="F57" s="301"/>
      <c r="G57" s="75"/>
      <c r="H57" s="77"/>
    </row>
    <row r="58" spans="1:12" x14ac:dyDescent="0.3">
      <c r="D58" s="301"/>
      <c r="E58" s="301"/>
      <c r="F58" s="301"/>
      <c r="G58" s="75"/>
      <c r="H58" s="77"/>
      <c r="K58" s="75"/>
    </row>
    <row r="59" spans="1:12" x14ac:dyDescent="0.3">
      <c r="D59" s="301"/>
      <c r="E59" s="301"/>
      <c r="F59" s="301"/>
      <c r="G59" s="75"/>
      <c r="H59" s="77"/>
      <c r="K59" s="75"/>
    </row>
    <row r="60" spans="1:12" x14ac:dyDescent="0.3">
      <c r="D60" s="333"/>
      <c r="E60" s="333"/>
      <c r="F60" s="333"/>
      <c r="G60" s="75"/>
      <c r="H60" s="332"/>
      <c r="I60" s="332"/>
    </row>
    <row r="61" spans="1:12" x14ac:dyDescent="0.3">
      <c r="D61" s="77"/>
      <c r="G61" s="76"/>
      <c r="H61" s="77"/>
    </row>
    <row r="62" spans="1:12" x14ac:dyDescent="0.3">
      <c r="A62" s="60"/>
      <c r="D62" s="301"/>
      <c r="E62" s="301"/>
      <c r="F62" s="301"/>
      <c r="G62" s="75"/>
      <c r="H62" s="77"/>
    </row>
    <row r="63" spans="1:12" x14ac:dyDescent="0.3">
      <c r="D63" s="301"/>
      <c r="E63" s="301"/>
      <c r="F63" s="301"/>
      <c r="G63" s="75"/>
      <c r="H63" s="77"/>
    </row>
    <row r="64" spans="1:12" x14ac:dyDescent="0.3">
      <c r="D64" s="301"/>
      <c r="E64" s="301"/>
      <c r="F64" s="301"/>
      <c r="G64" s="75"/>
      <c r="H64" s="77"/>
    </row>
    <row r="65" spans="4:8" x14ac:dyDescent="0.3">
      <c r="D65" s="301"/>
      <c r="E65" s="301"/>
      <c r="F65" s="301"/>
      <c r="G65" s="75"/>
      <c r="H65" s="77"/>
    </row>
    <row r="66" spans="4:8" x14ac:dyDescent="0.3">
      <c r="D66" s="301"/>
      <c r="E66" s="301"/>
      <c r="F66" s="301"/>
      <c r="G66" s="75"/>
      <c r="H66" s="77"/>
    </row>
    <row r="67" spans="4:8" x14ac:dyDescent="0.3">
      <c r="D67" s="301"/>
      <c r="E67" s="301"/>
      <c r="F67" s="301"/>
      <c r="G67" s="75"/>
      <c r="H67" s="77"/>
    </row>
    <row r="68" spans="4:8" x14ac:dyDescent="0.3">
      <c r="D68" s="301"/>
      <c r="E68" s="301"/>
      <c r="F68" s="301"/>
      <c r="G68" s="75"/>
      <c r="H68" s="77"/>
    </row>
    <row r="69" spans="4:8" x14ac:dyDescent="0.3">
      <c r="D69" s="329"/>
      <c r="E69" s="329"/>
      <c r="F69" s="329"/>
      <c r="G69" s="80"/>
      <c r="H69" s="77"/>
    </row>
    <row r="70" spans="4:8" x14ac:dyDescent="0.3">
      <c r="D70" s="329"/>
      <c r="E70" s="329"/>
      <c r="F70" s="329"/>
      <c r="G70" s="80"/>
      <c r="H70" s="77"/>
    </row>
    <row r="71" spans="4:8" x14ac:dyDescent="0.3">
      <c r="D71" s="331"/>
      <c r="E71" s="331"/>
      <c r="F71" s="331"/>
      <c r="G71" s="81"/>
      <c r="H71" s="77"/>
    </row>
  </sheetData>
  <mergeCells count="51">
    <mergeCell ref="A17:F17"/>
    <mergeCell ref="A11:C11"/>
    <mergeCell ref="A15:C15"/>
    <mergeCell ref="A1:H1"/>
    <mergeCell ref="A2:H2"/>
    <mergeCell ref="A3:H3"/>
    <mergeCell ref="A5:C5"/>
    <mergeCell ref="A6:C6"/>
    <mergeCell ref="A7:C7"/>
    <mergeCell ref="A9:C9"/>
    <mergeCell ref="A10:C10"/>
    <mergeCell ref="A12:C12"/>
    <mergeCell ref="A8:C8"/>
    <mergeCell ref="D33:F33"/>
    <mergeCell ref="D34:F34"/>
    <mergeCell ref="D35:F35"/>
    <mergeCell ref="D36:F36"/>
    <mergeCell ref="D38:F38"/>
    <mergeCell ref="H46:I46"/>
    <mergeCell ref="D37:F37"/>
    <mergeCell ref="D44:F44"/>
    <mergeCell ref="D45:F45"/>
    <mergeCell ref="H45:I45"/>
    <mergeCell ref="D40:F40"/>
    <mergeCell ref="D41:F41"/>
    <mergeCell ref="D42:F42"/>
    <mergeCell ref="D43:F43"/>
    <mergeCell ref="D46:F46"/>
    <mergeCell ref="D48:F48"/>
    <mergeCell ref="D49:F49"/>
    <mergeCell ref="D50:F50"/>
    <mergeCell ref="D51:F51"/>
    <mergeCell ref="D52:F52"/>
    <mergeCell ref="D59:F59"/>
    <mergeCell ref="D60:F60"/>
    <mergeCell ref="D53:F53"/>
    <mergeCell ref="D55:F55"/>
    <mergeCell ref="D56:F56"/>
    <mergeCell ref="D57:F57"/>
    <mergeCell ref="D58:F58"/>
    <mergeCell ref="D71:F71"/>
    <mergeCell ref="H60:I60"/>
    <mergeCell ref="D70:F70"/>
    <mergeCell ref="D67:F67"/>
    <mergeCell ref="D68:F68"/>
    <mergeCell ref="D69:F69"/>
    <mergeCell ref="D62:F62"/>
    <mergeCell ref="D63:F63"/>
    <mergeCell ref="D64:F64"/>
    <mergeCell ref="D65:F65"/>
    <mergeCell ref="D66:F66"/>
  </mergeCells>
  <pageMargins left="0.7" right="0.7" top="0.75" bottom="0.75" header="0.3" footer="0.3"/>
  <pageSetup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"/>
  <sheetViews>
    <sheetView topLeftCell="A7" workbookViewId="0">
      <selection activeCell="E17" sqref="E17"/>
    </sheetView>
  </sheetViews>
  <sheetFormatPr defaultRowHeight="14.4" x14ac:dyDescent="0.3"/>
  <cols>
    <col min="1" max="1" width="23.88671875" customWidth="1"/>
    <col min="4" max="4" width="19.5546875" customWidth="1"/>
  </cols>
  <sheetData>
    <row r="1" spans="1:5" ht="18" x14ac:dyDescent="0.35">
      <c r="A1" s="323" t="s">
        <v>292</v>
      </c>
      <c r="B1" s="323"/>
      <c r="C1" s="323"/>
      <c r="D1" s="323"/>
      <c r="E1" s="323"/>
    </row>
    <row r="2" spans="1:5" x14ac:dyDescent="0.3">
      <c r="A2" s="299" t="s">
        <v>345</v>
      </c>
      <c r="B2" s="299"/>
      <c r="C2" s="299"/>
      <c r="D2" s="299"/>
      <c r="E2" s="299"/>
    </row>
    <row r="3" spans="1:5" x14ac:dyDescent="0.3">
      <c r="A3" s="299" t="s">
        <v>560</v>
      </c>
      <c r="B3" s="299"/>
      <c r="C3" s="299"/>
      <c r="D3" s="299"/>
      <c r="E3" s="299"/>
    </row>
    <row r="5" spans="1:5" x14ac:dyDescent="0.3">
      <c r="A5" s="48" t="s">
        <v>346</v>
      </c>
      <c r="B5" s="46"/>
      <c r="D5" s="20" t="s">
        <v>351</v>
      </c>
      <c r="E5" s="47"/>
    </row>
    <row r="6" spans="1:5" x14ac:dyDescent="0.3">
      <c r="A6" t="s">
        <v>347</v>
      </c>
      <c r="B6">
        <v>686</v>
      </c>
      <c r="D6" t="s">
        <v>347</v>
      </c>
      <c r="E6">
        <v>662</v>
      </c>
    </row>
    <row r="7" spans="1:5" x14ac:dyDescent="0.3">
      <c r="A7" t="s">
        <v>348</v>
      </c>
      <c r="B7">
        <v>75</v>
      </c>
      <c r="D7" t="s">
        <v>352</v>
      </c>
      <c r="E7">
        <v>43</v>
      </c>
    </row>
    <row r="8" spans="1:5" x14ac:dyDescent="0.3">
      <c r="A8" t="s">
        <v>349</v>
      </c>
      <c r="B8">
        <v>28</v>
      </c>
      <c r="D8" s="47" t="s">
        <v>353</v>
      </c>
      <c r="E8" s="47">
        <v>13</v>
      </c>
    </row>
    <row r="9" spans="1:5" x14ac:dyDescent="0.3">
      <c r="A9" t="s">
        <v>440</v>
      </c>
      <c r="B9">
        <v>3</v>
      </c>
    </row>
    <row r="10" spans="1:5" x14ac:dyDescent="0.3">
      <c r="A10" t="s">
        <v>441</v>
      </c>
      <c r="B10" s="47">
        <v>17</v>
      </c>
    </row>
    <row r="11" spans="1:5" x14ac:dyDescent="0.3">
      <c r="A11" s="19" t="s">
        <v>350</v>
      </c>
      <c r="B11" s="19">
        <f>SUM(B6:B10)</f>
        <v>809</v>
      </c>
      <c r="D11" s="19" t="s">
        <v>350</v>
      </c>
      <c r="E11" s="19">
        <f>SUM(E6:E8)</f>
        <v>718</v>
      </c>
    </row>
    <row r="14" spans="1:5" x14ac:dyDescent="0.3">
      <c r="A14" s="48" t="s">
        <v>354</v>
      </c>
      <c r="B14" s="46"/>
      <c r="D14" s="48" t="s">
        <v>360</v>
      </c>
      <c r="E14" s="46"/>
    </row>
    <row r="15" spans="1:5" x14ac:dyDescent="0.3">
      <c r="A15" t="s">
        <v>347</v>
      </c>
      <c r="B15">
        <v>574</v>
      </c>
      <c r="D15" t="s">
        <v>347</v>
      </c>
      <c r="E15">
        <v>662</v>
      </c>
    </row>
    <row r="16" spans="1:5" x14ac:dyDescent="0.3">
      <c r="A16" t="s">
        <v>355</v>
      </c>
      <c r="B16">
        <v>37</v>
      </c>
      <c r="D16" t="s">
        <v>348</v>
      </c>
      <c r="E16">
        <v>56</v>
      </c>
    </row>
    <row r="17" spans="1:5" x14ac:dyDescent="0.3">
      <c r="A17" t="s">
        <v>356</v>
      </c>
      <c r="B17">
        <v>24</v>
      </c>
      <c r="D17" t="s">
        <v>418</v>
      </c>
      <c r="E17">
        <v>15</v>
      </c>
    </row>
    <row r="18" spans="1:5" x14ac:dyDescent="0.3">
      <c r="A18" t="s">
        <v>357</v>
      </c>
      <c r="B18">
        <v>26</v>
      </c>
      <c r="D18" t="s">
        <v>362</v>
      </c>
      <c r="E18">
        <v>35</v>
      </c>
    </row>
    <row r="19" spans="1:5" x14ac:dyDescent="0.3">
      <c r="A19" t="s">
        <v>358</v>
      </c>
      <c r="B19">
        <v>1</v>
      </c>
    </row>
    <row r="20" spans="1:5" x14ac:dyDescent="0.3">
      <c r="A20" t="s">
        <v>417</v>
      </c>
      <c r="B20">
        <v>5</v>
      </c>
    </row>
    <row r="21" spans="1:5" x14ac:dyDescent="0.3">
      <c r="A21" s="46" t="s">
        <v>419</v>
      </c>
      <c r="B21" s="46">
        <v>14</v>
      </c>
      <c r="D21" s="46"/>
      <c r="E21" s="46"/>
    </row>
    <row r="22" spans="1:5" x14ac:dyDescent="0.3">
      <c r="A22" s="19" t="s">
        <v>350</v>
      </c>
      <c r="B22" s="19">
        <f>SUM(B15:B21)</f>
        <v>681</v>
      </c>
      <c r="D22" s="19" t="s">
        <v>350</v>
      </c>
      <c r="E22" s="19">
        <f>SUM(E15:E21)</f>
        <v>768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60"/>
  <sheetViews>
    <sheetView topLeftCell="B1" workbookViewId="0">
      <selection activeCell="L10" sqref="L10"/>
    </sheetView>
  </sheetViews>
  <sheetFormatPr defaultRowHeight="14.4" x14ac:dyDescent="0.3"/>
  <cols>
    <col min="1" max="1" width="28" customWidth="1"/>
    <col min="2" max="2" width="16.44140625" customWidth="1"/>
    <col min="3" max="3" width="18.44140625" customWidth="1"/>
    <col min="4" max="4" width="19" customWidth="1"/>
    <col min="5" max="5" width="21.88671875" customWidth="1"/>
    <col min="6" max="6" width="20.88671875" customWidth="1"/>
    <col min="7" max="7" width="21.6640625" customWidth="1"/>
    <col min="8" max="8" width="21.44140625" customWidth="1"/>
    <col min="9" max="9" width="20" customWidth="1"/>
    <col min="10" max="10" width="18.109375" customWidth="1"/>
  </cols>
  <sheetData>
    <row r="1" spans="1:10" ht="21" x14ac:dyDescent="0.4">
      <c r="A1" s="313" t="s">
        <v>365</v>
      </c>
      <c r="B1" s="313"/>
      <c r="C1" s="313"/>
      <c r="D1" s="313"/>
      <c r="E1" s="313"/>
      <c r="F1" s="313"/>
      <c r="G1" s="313"/>
      <c r="H1" s="313"/>
    </row>
    <row r="2" spans="1:10" ht="21" x14ac:dyDescent="0.4">
      <c r="A2" s="313" t="s">
        <v>541</v>
      </c>
      <c r="B2" s="313"/>
      <c r="C2" s="313"/>
      <c r="D2" s="313"/>
      <c r="E2" s="313"/>
      <c r="F2" s="313"/>
      <c r="G2" s="313"/>
      <c r="H2" s="313"/>
    </row>
    <row r="4" spans="1:10" ht="15.6" x14ac:dyDescent="0.3">
      <c r="A4" s="96"/>
      <c r="B4" s="215" t="s">
        <v>416</v>
      </c>
      <c r="C4" s="215" t="s">
        <v>431</v>
      </c>
      <c r="D4" s="215" t="s">
        <v>436</v>
      </c>
      <c r="E4" s="217" t="s">
        <v>460</v>
      </c>
      <c r="F4" s="217" t="s">
        <v>467</v>
      </c>
      <c r="G4" s="217" t="s">
        <v>495</v>
      </c>
      <c r="H4" s="215" t="s">
        <v>505</v>
      </c>
      <c r="I4" s="218" t="s">
        <v>525</v>
      </c>
      <c r="J4" s="217" t="s">
        <v>368</v>
      </c>
    </row>
    <row r="5" spans="1:10" s="51" customFormat="1" ht="18.600000000000001" thickBot="1" x14ac:dyDescent="0.4">
      <c r="A5" s="239" t="s">
        <v>366</v>
      </c>
      <c r="B5" s="231" t="s">
        <v>425</v>
      </c>
      <c r="C5" s="232" t="s">
        <v>452</v>
      </c>
      <c r="D5" s="233" t="s">
        <v>454</v>
      </c>
      <c r="E5" s="233" t="s">
        <v>468</v>
      </c>
      <c r="F5" s="233" t="s">
        <v>480</v>
      </c>
      <c r="G5" s="234" t="s">
        <v>519</v>
      </c>
      <c r="H5" s="235" t="s">
        <v>535</v>
      </c>
      <c r="I5" s="291" t="s">
        <v>536</v>
      </c>
      <c r="J5" s="219">
        <v>-1.557E-3</v>
      </c>
    </row>
    <row r="6" spans="1:10" ht="21" x14ac:dyDescent="0.4">
      <c r="A6" s="191"/>
      <c r="B6" s="191"/>
      <c r="C6" s="191"/>
      <c r="D6" s="193"/>
      <c r="E6" s="191"/>
      <c r="F6" s="193"/>
      <c r="G6" s="193"/>
      <c r="H6" s="198"/>
      <c r="I6" s="192"/>
      <c r="J6" s="191"/>
    </row>
    <row r="7" spans="1:10" ht="21" x14ac:dyDescent="0.4">
      <c r="A7" s="238" t="s">
        <v>288</v>
      </c>
      <c r="B7" s="191"/>
      <c r="C7" s="191"/>
      <c r="D7" s="193"/>
      <c r="E7" s="191"/>
      <c r="F7" s="193"/>
      <c r="G7" s="193"/>
      <c r="H7" s="198"/>
      <c r="I7" s="211"/>
      <c r="J7" s="191"/>
    </row>
    <row r="8" spans="1:10" ht="15.6" x14ac:dyDescent="0.3">
      <c r="A8" s="96" t="s">
        <v>347</v>
      </c>
      <c r="B8" s="222">
        <v>38.99</v>
      </c>
      <c r="C8" s="223">
        <v>40.159999999999997</v>
      </c>
      <c r="D8" s="223">
        <v>40.159999999999997</v>
      </c>
      <c r="E8" s="223">
        <v>40.159999999999997</v>
      </c>
      <c r="F8" s="223">
        <v>43</v>
      </c>
      <c r="G8" s="223">
        <v>43</v>
      </c>
      <c r="H8" s="224">
        <v>48</v>
      </c>
      <c r="I8" s="220">
        <v>48</v>
      </c>
      <c r="J8" s="225" t="s">
        <v>386</v>
      </c>
    </row>
    <row r="9" spans="1:10" ht="15.6" x14ac:dyDescent="0.3">
      <c r="A9" s="96" t="s">
        <v>348</v>
      </c>
      <c r="B9" s="222">
        <v>47.23</v>
      </c>
      <c r="C9" s="223">
        <v>48.65</v>
      </c>
      <c r="D9" s="223">
        <v>48.65</v>
      </c>
      <c r="E9" s="223">
        <v>48.65</v>
      </c>
      <c r="F9" s="223">
        <v>55</v>
      </c>
      <c r="G9" s="223">
        <v>55</v>
      </c>
      <c r="H9" s="224">
        <v>60</v>
      </c>
      <c r="I9" s="220">
        <v>60</v>
      </c>
      <c r="J9" s="225" t="s">
        <v>386</v>
      </c>
    </row>
    <row r="10" spans="1:10" ht="15.6" x14ac:dyDescent="0.3">
      <c r="A10" s="96" t="s">
        <v>359</v>
      </c>
      <c r="B10" s="222">
        <v>53.15</v>
      </c>
      <c r="C10" s="223">
        <v>54.74</v>
      </c>
      <c r="D10" s="223">
        <v>54.74</v>
      </c>
      <c r="E10" s="223">
        <v>54.74</v>
      </c>
      <c r="F10" s="223">
        <v>65</v>
      </c>
      <c r="G10" s="223">
        <v>65</v>
      </c>
      <c r="H10" s="224">
        <v>70</v>
      </c>
      <c r="I10" s="220">
        <v>70</v>
      </c>
      <c r="J10" s="225" t="s">
        <v>386</v>
      </c>
    </row>
    <row r="11" spans="1:10" ht="15.6" x14ac:dyDescent="0.3">
      <c r="A11" s="96" t="s">
        <v>362</v>
      </c>
      <c r="B11" s="222">
        <v>59.33</v>
      </c>
      <c r="C11" s="223">
        <v>61.11</v>
      </c>
      <c r="D11" s="223">
        <v>61.11</v>
      </c>
      <c r="E11" s="223">
        <v>61.11</v>
      </c>
      <c r="F11" s="223">
        <v>70</v>
      </c>
      <c r="G11" s="223">
        <v>70</v>
      </c>
      <c r="H11" s="224">
        <v>75</v>
      </c>
      <c r="I11" s="220">
        <v>75</v>
      </c>
      <c r="J11" s="225" t="s">
        <v>386</v>
      </c>
    </row>
    <row r="12" spans="1:10" s="51" customFormat="1" ht="16.2" thickBot="1" x14ac:dyDescent="0.35">
      <c r="A12" s="226" t="s">
        <v>361</v>
      </c>
      <c r="B12" s="227">
        <v>129.37</v>
      </c>
      <c r="C12" s="228">
        <v>133.25</v>
      </c>
      <c r="D12" s="228">
        <v>133.25</v>
      </c>
      <c r="E12" s="228">
        <v>133.25</v>
      </c>
      <c r="F12" s="228"/>
      <c r="G12" s="228"/>
      <c r="H12" s="229" t="s">
        <v>515</v>
      </c>
      <c r="I12" s="221">
        <v>150</v>
      </c>
      <c r="J12" s="230" t="s">
        <v>386</v>
      </c>
    </row>
    <row r="13" spans="1:10" ht="21" x14ac:dyDescent="0.4">
      <c r="A13" s="238" t="s">
        <v>285</v>
      </c>
      <c r="B13" s="191"/>
      <c r="C13" s="193"/>
      <c r="D13" s="193"/>
      <c r="E13" s="193"/>
      <c r="F13" s="193"/>
      <c r="G13" s="193"/>
      <c r="H13" s="209"/>
      <c r="I13" s="212"/>
      <c r="J13" s="192"/>
    </row>
    <row r="14" spans="1:10" ht="15.6" x14ac:dyDescent="0.3">
      <c r="A14" s="96" t="s">
        <v>442</v>
      </c>
      <c r="B14" s="236">
        <v>26.25</v>
      </c>
      <c r="C14" s="237">
        <v>27.04</v>
      </c>
      <c r="D14" s="237">
        <v>27.04</v>
      </c>
      <c r="E14" s="237">
        <v>27.04</v>
      </c>
      <c r="F14" s="237">
        <v>30</v>
      </c>
      <c r="G14" s="237">
        <v>30</v>
      </c>
      <c r="H14" s="224">
        <v>30</v>
      </c>
      <c r="I14" s="220">
        <v>39</v>
      </c>
      <c r="J14" s="215" t="s">
        <v>561</v>
      </c>
    </row>
    <row r="15" spans="1:10" ht="15.6" x14ac:dyDescent="0.3">
      <c r="A15" s="96" t="s">
        <v>443</v>
      </c>
      <c r="B15" s="236"/>
      <c r="C15" s="237">
        <v>30</v>
      </c>
      <c r="D15" s="237">
        <v>30</v>
      </c>
      <c r="E15" s="237">
        <v>30</v>
      </c>
      <c r="F15" s="237">
        <v>35</v>
      </c>
      <c r="G15" s="237">
        <v>35</v>
      </c>
      <c r="H15" s="224">
        <v>35</v>
      </c>
      <c r="I15" s="220">
        <v>44</v>
      </c>
      <c r="J15" s="215" t="s">
        <v>561</v>
      </c>
    </row>
    <row r="16" spans="1:10" ht="15.6" x14ac:dyDescent="0.3">
      <c r="A16" s="96" t="s">
        <v>444</v>
      </c>
      <c r="B16" s="236"/>
      <c r="C16" s="237">
        <v>3.65</v>
      </c>
      <c r="D16" s="237">
        <v>3.65</v>
      </c>
      <c r="E16" s="237">
        <v>3.65</v>
      </c>
      <c r="F16" s="237"/>
      <c r="G16" s="237">
        <v>3.65</v>
      </c>
      <c r="H16" s="224">
        <v>3.65</v>
      </c>
      <c r="I16" s="220">
        <v>3.65</v>
      </c>
      <c r="J16" s="215" t="s">
        <v>386</v>
      </c>
    </row>
    <row r="17" spans="1:11" s="51" customFormat="1" ht="16.2" thickBot="1" x14ac:dyDescent="0.35">
      <c r="A17" s="226" t="s">
        <v>445</v>
      </c>
      <c r="B17" s="231">
        <v>3.65</v>
      </c>
      <c r="C17" s="232">
        <v>3.75</v>
      </c>
      <c r="D17" s="232">
        <v>3.75</v>
      </c>
      <c r="E17" s="232">
        <v>3.75</v>
      </c>
      <c r="F17" s="232"/>
      <c r="G17" s="232">
        <v>3.75</v>
      </c>
      <c r="H17" s="229">
        <v>3.75</v>
      </c>
      <c r="I17" s="221">
        <v>3.75</v>
      </c>
      <c r="J17" s="230" t="s">
        <v>386</v>
      </c>
    </row>
    <row r="18" spans="1:11" ht="21" x14ac:dyDescent="0.4">
      <c r="A18" s="238" t="s">
        <v>370</v>
      </c>
      <c r="B18" s="191"/>
      <c r="C18" s="193"/>
      <c r="D18" s="193"/>
      <c r="E18" s="193"/>
      <c r="F18" s="193"/>
      <c r="G18" s="193"/>
      <c r="H18" s="209"/>
      <c r="I18" s="211"/>
      <c r="J18" s="191"/>
    </row>
    <row r="19" spans="1:11" ht="15.6" x14ac:dyDescent="0.3">
      <c r="A19" s="96" t="s">
        <v>442</v>
      </c>
      <c r="B19" s="236">
        <v>17</v>
      </c>
      <c r="C19" s="237">
        <v>17.510000000000002</v>
      </c>
      <c r="D19" s="237">
        <v>17.510000000000002</v>
      </c>
      <c r="E19" s="237">
        <v>17.510000000000002</v>
      </c>
      <c r="F19" s="237">
        <v>20</v>
      </c>
      <c r="G19" s="237">
        <v>20</v>
      </c>
      <c r="H19" s="224">
        <v>20</v>
      </c>
      <c r="I19" s="220">
        <v>24.5</v>
      </c>
      <c r="J19" s="215" t="s">
        <v>562</v>
      </c>
    </row>
    <row r="20" spans="1:11" ht="15.6" x14ac:dyDescent="0.3">
      <c r="A20" s="96" t="s">
        <v>443</v>
      </c>
      <c r="B20" s="236"/>
      <c r="C20" s="237">
        <v>20</v>
      </c>
      <c r="D20" s="237">
        <v>20</v>
      </c>
      <c r="E20" s="237">
        <v>20</v>
      </c>
      <c r="F20" s="237">
        <v>25</v>
      </c>
      <c r="G20" s="237">
        <v>25</v>
      </c>
      <c r="H20" s="224">
        <v>25</v>
      </c>
      <c r="I20" s="220">
        <v>29.5</v>
      </c>
      <c r="J20" s="215" t="s">
        <v>562</v>
      </c>
    </row>
    <row r="21" spans="1:11" ht="15.6" x14ac:dyDescent="0.3">
      <c r="A21" s="96" t="s">
        <v>446</v>
      </c>
      <c r="B21" s="236">
        <v>7.5</v>
      </c>
      <c r="C21" s="237">
        <v>7.5</v>
      </c>
      <c r="D21" s="237">
        <v>7.5</v>
      </c>
      <c r="E21" s="237">
        <v>7.5</v>
      </c>
      <c r="F21" s="237" t="s">
        <v>469</v>
      </c>
      <c r="G21" s="237" t="s">
        <v>469</v>
      </c>
      <c r="H21" s="224" t="s">
        <v>469</v>
      </c>
      <c r="I21" s="220" t="s">
        <v>469</v>
      </c>
      <c r="J21" s="215" t="s">
        <v>386</v>
      </c>
    </row>
    <row r="22" spans="1:11" ht="15.6" x14ac:dyDescent="0.3">
      <c r="A22" s="96" t="s">
        <v>447</v>
      </c>
      <c r="B22" s="236"/>
      <c r="C22" s="237">
        <v>7.65</v>
      </c>
      <c r="D22" s="237">
        <v>7.65</v>
      </c>
      <c r="E22" s="237">
        <v>7.65</v>
      </c>
      <c r="F22" s="237" t="s">
        <v>470</v>
      </c>
      <c r="G22" s="237" t="s">
        <v>500</v>
      </c>
      <c r="H22" s="224" t="s">
        <v>537</v>
      </c>
      <c r="I22" s="220" t="s">
        <v>470</v>
      </c>
      <c r="J22" s="215" t="s">
        <v>386</v>
      </c>
    </row>
    <row r="23" spans="1:11" ht="21" x14ac:dyDescent="0.4">
      <c r="A23" s="238" t="s">
        <v>372</v>
      </c>
      <c r="B23" s="191"/>
      <c r="C23" s="193"/>
      <c r="D23" s="193"/>
      <c r="E23" s="191"/>
      <c r="F23" s="193"/>
      <c r="G23" s="193"/>
      <c r="H23" s="209"/>
      <c r="I23" s="213"/>
      <c r="J23" s="192"/>
    </row>
    <row r="24" spans="1:11" ht="15.6" x14ac:dyDescent="0.3">
      <c r="A24" s="240" t="s">
        <v>369</v>
      </c>
      <c r="B24" s="236">
        <v>20.09</v>
      </c>
      <c r="C24" s="237">
        <v>20</v>
      </c>
      <c r="D24" s="237">
        <v>20.09</v>
      </c>
      <c r="E24" s="237">
        <v>20.09</v>
      </c>
      <c r="F24" s="237">
        <v>25</v>
      </c>
      <c r="G24" s="237">
        <v>25</v>
      </c>
      <c r="H24" s="224">
        <v>25</v>
      </c>
      <c r="I24" s="220">
        <v>25</v>
      </c>
      <c r="J24" s="215" t="s">
        <v>386</v>
      </c>
    </row>
    <row r="25" spans="1:11" s="51" customFormat="1" ht="16.2" thickBot="1" x14ac:dyDescent="0.35">
      <c r="A25" s="226" t="s">
        <v>371</v>
      </c>
      <c r="B25" s="231" t="s">
        <v>448</v>
      </c>
      <c r="C25" s="232" t="s">
        <v>448</v>
      </c>
      <c r="D25" s="232" t="s">
        <v>448</v>
      </c>
      <c r="E25" s="232" t="s">
        <v>448</v>
      </c>
      <c r="F25" s="232" t="s">
        <v>471</v>
      </c>
      <c r="G25" s="232" t="s">
        <v>471</v>
      </c>
      <c r="H25" s="229" t="s">
        <v>516</v>
      </c>
      <c r="I25" s="221" t="s">
        <v>516</v>
      </c>
      <c r="J25" s="230" t="s">
        <v>386</v>
      </c>
    </row>
    <row r="26" spans="1:11" ht="21" x14ac:dyDescent="0.4">
      <c r="A26" s="238" t="s">
        <v>367</v>
      </c>
      <c r="B26" s="191"/>
      <c r="C26" s="193"/>
      <c r="D26" s="193"/>
      <c r="E26" s="193"/>
      <c r="F26" s="193"/>
      <c r="G26" s="193"/>
      <c r="H26" s="209"/>
      <c r="I26" s="211"/>
      <c r="J26" s="191"/>
    </row>
    <row r="27" spans="1:11" ht="15.6" x14ac:dyDescent="0.3">
      <c r="A27" s="96" t="s">
        <v>347</v>
      </c>
      <c r="B27" s="241">
        <v>42.46</v>
      </c>
      <c r="C27" s="242">
        <v>43.73</v>
      </c>
      <c r="D27" s="242">
        <v>43.73</v>
      </c>
      <c r="E27" s="242">
        <v>43.73</v>
      </c>
      <c r="F27" s="242">
        <v>45</v>
      </c>
      <c r="G27" s="242">
        <v>45</v>
      </c>
      <c r="H27" s="224">
        <v>45</v>
      </c>
      <c r="I27" s="220">
        <v>45</v>
      </c>
      <c r="J27" s="215" t="s">
        <v>386</v>
      </c>
    </row>
    <row r="28" spans="1:11" ht="15.6" x14ac:dyDescent="0.3">
      <c r="A28" s="96" t="s">
        <v>373</v>
      </c>
      <c r="B28" s="241">
        <v>45.16</v>
      </c>
      <c r="C28" s="242">
        <v>46.51</v>
      </c>
      <c r="D28" s="242">
        <v>46.51</v>
      </c>
      <c r="E28" s="242">
        <v>46.51</v>
      </c>
      <c r="F28" s="242">
        <v>50</v>
      </c>
      <c r="G28" s="242">
        <v>50</v>
      </c>
      <c r="H28" s="224">
        <v>50</v>
      </c>
      <c r="I28" s="220">
        <v>50</v>
      </c>
      <c r="J28" s="215" t="s">
        <v>386</v>
      </c>
    </row>
    <row r="29" spans="1:11" s="51" customFormat="1" ht="16.2" thickBot="1" x14ac:dyDescent="0.35">
      <c r="A29" s="226" t="s">
        <v>374</v>
      </c>
      <c r="B29" s="231">
        <v>50.56</v>
      </c>
      <c r="C29" s="232">
        <v>52.08</v>
      </c>
      <c r="D29" s="232">
        <v>52.08</v>
      </c>
      <c r="E29" s="232">
        <v>52.08</v>
      </c>
      <c r="F29" s="232">
        <v>55</v>
      </c>
      <c r="G29" s="232">
        <v>55</v>
      </c>
      <c r="H29" s="229">
        <v>55</v>
      </c>
      <c r="I29" s="221">
        <v>55</v>
      </c>
      <c r="J29" s="230" t="s">
        <v>386</v>
      </c>
    </row>
    <row r="30" spans="1:11" ht="15.6" x14ac:dyDescent="0.3">
      <c r="A30" s="217" t="s">
        <v>375</v>
      </c>
      <c r="B30" s="236">
        <v>5</v>
      </c>
      <c r="C30" s="237">
        <v>5</v>
      </c>
      <c r="D30" s="237">
        <v>5</v>
      </c>
      <c r="E30" s="237">
        <v>5</v>
      </c>
      <c r="F30" s="237">
        <v>5</v>
      </c>
      <c r="G30" s="237">
        <v>5</v>
      </c>
      <c r="H30" s="224">
        <v>5</v>
      </c>
      <c r="I30" s="220">
        <v>5</v>
      </c>
      <c r="J30" s="215" t="s">
        <v>386</v>
      </c>
    </row>
    <row r="31" spans="1:11" ht="15.6" x14ac:dyDescent="0.3">
      <c r="A31" s="217" t="s">
        <v>376</v>
      </c>
      <c r="B31" s="236">
        <v>100</v>
      </c>
      <c r="C31" s="237">
        <v>100</v>
      </c>
      <c r="D31" s="237">
        <v>100</v>
      </c>
      <c r="E31" s="237">
        <v>100</v>
      </c>
      <c r="F31" s="237">
        <v>100</v>
      </c>
      <c r="G31" s="237">
        <v>100</v>
      </c>
      <c r="H31" s="224">
        <v>100</v>
      </c>
      <c r="I31" s="220">
        <v>100</v>
      </c>
      <c r="J31" s="215" t="s">
        <v>386</v>
      </c>
    </row>
    <row r="32" spans="1:11" s="51" customFormat="1" ht="16.2" thickBot="1" x14ac:dyDescent="0.35">
      <c r="A32" s="217" t="s">
        <v>377</v>
      </c>
      <c r="B32" s="236">
        <v>50</v>
      </c>
      <c r="C32" s="237">
        <v>50</v>
      </c>
      <c r="D32" s="237">
        <v>50</v>
      </c>
      <c r="E32" s="237">
        <v>50</v>
      </c>
      <c r="F32" s="237">
        <v>50</v>
      </c>
      <c r="G32" s="237">
        <v>50</v>
      </c>
      <c r="H32" s="224">
        <v>50</v>
      </c>
      <c r="I32" s="220">
        <v>50</v>
      </c>
      <c r="J32" s="215" t="s">
        <v>386</v>
      </c>
      <c r="K32"/>
    </row>
    <row r="33" spans="1:11" ht="16.2" thickBot="1" x14ac:dyDescent="0.35">
      <c r="A33" s="243" t="s">
        <v>449</v>
      </c>
      <c r="B33" s="231"/>
      <c r="C33" s="232">
        <v>5</v>
      </c>
      <c r="D33" s="232">
        <v>5</v>
      </c>
      <c r="E33" s="232">
        <v>5</v>
      </c>
      <c r="F33" s="232">
        <v>5</v>
      </c>
      <c r="G33" s="232">
        <v>5</v>
      </c>
      <c r="H33" s="229">
        <v>5</v>
      </c>
      <c r="I33" s="220">
        <v>5</v>
      </c>
      <c r="J33" s="230" t="s">
        <v>386</v>
      </c>
      <c r="K33" s="51"/>
    </row>
    <row r="34" spans="1:11" ht="21" x14ac:dyDescent="0.4">
      <c r="A34" s="238" t="s">
        <v>378</v>
      </c>
      <c r="B34" s="191"/>
      <c r="C34" s="193"/>
      <c r="D34" s="193"/>
      <c r="E34" s="193"/>
      <c r="F34" s="193"/>
      <c r="G34" s="193"/>
      <c r="H34" s="209"/>
      <c r="I34" s="211"/>
    </row>
    <row r="35" spans="1:11" ht="21" x14ac:dyDescent="0.4">
      <c r="A35" s="194" t="s">
        <v>284</v>
      </c>
      <c r="B35" s="191"/>
      <c r="C35" s="193"/>
      <c r="D35" s="193"/>
      <c r="E35" s="193"/>
      <c r="F35" s="193"/>
      <c r="G35" s="193"/>
      <c r="H35" s="209"/>
      <c r="I35" s="211"/>
    </row>
    <row r="36" spans="1:11" ht="15.6" x14ac:dyDescent="0.3">
      <c r="A36" s="215" t="s">
        <v>379</v>
      </c>
      <c r="B36" s="236">
        <v>150</v>
      </c>
      <c r="C36" s="237">
        <v>365</v>
      </c>
      <c r="D36" s="237">
        <v>365</v>
      </c>
      <c r="E36" s="237">
        <v>365</v>
      </c>
      <c r="F36" s="237">
        <v>365</v>
      </c>
      <c r="G36" s="237">
        <v>365</v>
      </c>
      <c r="H36" s="224">
        <v>365</v>
      </c>
      <c r="I36" s="220">
        <v>365</v>
      </c>
      <c r="J36" s="215" t="s">
        <v>386</v>
      </c>
    </row>
    <row r="37" spans="1:11" ht="15.6" x14ac:dyDescent="0.3">
      <c r="A37" s="215" t="s">
        <v>380</v>
      </c>
      <c r="B37" s="236">
        <v>300</v>
      </c>
      <c r="C37" s="237">
        <v>730</v>
      </c>
      <c r="D37" s="237">
        <v>730</v>
      </c>
      <c r="E37" s="237">
        <v>730</v>
      </c>
      <c r="F37" s="237">
        <v>730</v>
      </c>
      <c r="G37" s="237">
        <v>730</v>
      </c>
      <c r="H37" s="224">
        <v>730</v>
      </c>
      <c r="I37" s="220">
        <v>730</v>
      </c>
      <c r="J37" s="215" t="s">
        <v>386</v>
      </c>
    </row>
    <row r="38" spans="1:11" ht="21" x14ac:dyDescent="0.4">
      <c r="A38" s="194" t="s">
        <v>381</v>
      </c>
      <c r="B38" s="191"/>
      <c r="C38" s="193"/>
      <c r="D38" s="193"/>
      <c r="E38" s="193"/>
      <c r="F38" s="193"/>
      <c r="G38" s="193"/>
      <c r="H38" s="209"/>
      <c r="I38" s="213"/>
      <c r="J38" s="191"/>
    </row>
    <row r="39" spans="1:11" ht="15.6" x14ac:dyDescent="0.3">
      <c r="A39" s="215" t="s">
        <v>379</v>
      </c>
      <c r="B39" s="236">
        <v>140</v>
      </c>
      <c r="C39" s="237">
        <v>400</v>
      </c>
      <c r="D39" s="237">
        <v>400</v>
      </c>
      <c r="E39" s="237">
        <v>400</v>
      </c>
      <c r="F39" s="237">
        <v>400</v>
      </c>
      <c r="G39" s="237">
        <v>400</v>
      </c>
      <c r="H39" s="224">
        <v>400</v>
      </c>
      <c r="I39" s="220">
        <v>400</v>
      </c>
      <c r="J39" s="215" t="s">
        <v>386</v>
      </c>
    </row>
    <row r="40" spans="1:11" ht="15.6" x14ac:dyDescent="0.3">
      <c r="A40" s="215" t="s">
        <v>380</v>
      </c>
      <c r="B40" s="236">
        <v>280</v>
      </c>
      <c r="C40" s="237">
        <v>800</v>
      </c>
      <c r="D40" s="237">
        <v>800</v>
      </c>
      <c r="E40" s="237">
        <v>800</v>
      </c>
      <c r="F40" s="237">
        <v>800</v>
      </c>
      <c r="G40" s="237">
        <v>800</v>
      </c>
      <c r="H40" s="224">
        <v>800</v>
      </c>
      <c r="I40" s="220">
        <v>800</v>
      </c>
      <c r="J40" s="215" t="s">
        <v>386</v>
      </c>
    </row>
    <row r="41" spans="1:11" ht="21" x14ac:dyDescent="0.4">
      <c r="A41" s="194" t="s">
        <v>382</v>
      </c>
      <c r="B41" s="191"/>
      <c r="C41" s="193"/>
      <c r="D41" s="193"/>
      <c r="E41" s="193"/>
      <c r="F41" s="193"/>
      <c r="G41" s="193"/>
      <c r="H41" s="209"/>
      <c r="I41" s="213"/>
      <c r="J41" s="191"/>
    </row>
    <row r="42" spans="1:11" ht="15.6" x14ac:dyDescent="0.3">
      <c r="A42" s="215" t="s">
        <v>379</v>
      </c>
      <c r="B42" s="244">
        <v>210</v>
      </c>
      <c r="C42" s="245">
        <v>500</v>
      </c>
      <c r="D42" s="245">
        <v>500</v>
      </c>
      <c r="E42" s="245">
        <v>500</v>
      </c>
      <c r="F42" s="245">
        <v>500</v>
      </c>
      <c r="G42" s="245">
        <v>500</v>
      </c>
      <c r="H42" s="224">
        <v>500</v>
      </c>
      <c r="I42" s="220">
        <v>500</v>
      </c>
      <c r="J42" s="215" t="s">
        <v>386</v>
      </c>
    </row>
    <row r="43" spans="1:11" ht="15.6" x14ac:dyDescent="0.3">
      <c r="A43" s="215" t="s">
        <v>380</v>
      </c>
      <c r="B43" s="236">
        <v>420</v>
      </c>
      <c r="C43" s="237">
        <v>1000</v>
      </c>
      <c r="D43" s="237">
        <v>1000</v>
      </c>
      <c r="E43" s="237">
        <v>1000</v>
      </c>
      <c r="F43" s="237">
        <v>1000</v>
      </c>
      <c r="G43" s="237">
        <v>1000</v>
      </c>
      <c r="H43" s="224">
        <v>1000</v>
      </c>
      <c r="I43" s="220">
        <v>1000</v>
      </c>
      <c r="J43" s="215" t="s">
        <v>386</v>
      </c>
    </row>
    <row r="44" spans="1:11" ht="21" x14ac:dyDescent="0.4">
      <c r="A44" s="194" t="s">
        <v>383</v>
      </c>
      <c r="B44" s="191"/>
      <c r="C44" s="193"/>
      <c r="D44" s="193"/>
      <c r="E44" s="193"/>
      <c r="F44" s="193"/>
      <c r="G44" s="193"/>
      <c r="H44" s="209"/>
      <c r="I44" s="213"/>
      <c r="J44" s="191"/>
    </row>
    <row r="45" spans="1:11" s="51" customFormat="1" ht="21.6" thickBot="1" x14ac:dyDescent="0.45">
      <c r="A45" s="195" t="s">
        <v>384</v>
      </c>
      <c r="B45" s="226"/>
      <c r="C45" s="232">
        <v>250</v>
      </c>
      <c r="D45" s="232">
        <v>250</v>
      </c>
      <c r="E45" s="232">
        <v>250</v>
      </c>
      <c r="F45" s="232">
        <v>250</v>
      </c>
      <c r="G45" s="232">
        <v>250</v>
      </c>
      <c r="H45" s="229">
        <v>250</v>
      </c>
      <c r="I45" s="221">
        <v>250</v>
      </c>
      <c r="J45" s="230" t="s">
        <v>386</v>
      </c>
    </row>
    <row r="46" spans="1:11" ht="21" x14ac:dyDescent="0.4">
      <c r="A46" s="196" t="s">
        <v>385</v>
      </c>
      <c r="B46" s="191"/>
      <c r="C46" s="193"/>
      <c r="D46" s="193"/>
      <c r="E46" s="193"/>
      <c r="F46" s="193"/>
      <c r="G46" s="193"/>
      <c r="H46" s="209"/>
      <c r="I46" s="211"/>
      <c r="J46" s="191"/>
    </row>
    <row r="47" spans="1:11" ht="21" x14ac:dyDescent="0.4">
      <c r="A47" s="217" t="s">
        <v>399</v>
      </c>
      <c r="B47" s="236">
        <v>15</v>
      </c>
      <c r="C47" s="237">
        <v>15</v>
      </c>
      <c r="D47" s="237">
        <v>15</v>
      </c>
      <c r="E47" s="237"/>
      <c r="F47" s="237" t="s">
        <v>472</v>
      </c>
      <c r="G47" s="237"/>
      <c r="H47" s="224" t="s">
        <v>472</v>
      </c>
      <c r="I47" s="220" t="s">
        <v>472</v>
      </c>
      <c r="J47" s="191"/>
    </row>
    <row r="48" spans="1:11" ht="21" x14ac:dyDescent="0.4">
      <c r="A48" s="217" t="s">
        <v>400</v>
      </c>
      <c r="B48" s="236" t="s">
        <v>451</v>
      </c>
      <c r="C48" s="237" t="s">
        <v>453</v>
      </c>
      <c r="D48" s="237">
        <v>0.2</v>
      </c>
      <c r="E48" s="237"/>
      <c r="F48" s="237" t="s">
        <v>472</v>
      </c>
      <c r="G48" s="237"/>
      <c r="H48" s="224" t="s">
        <v>472</v>
      </c>
      <c r="I48" s="220" t="s">
        <v>472</v>
      </c>
      <c r="J48" s="191"/>
    </row>
    <row r="49" spans="1:10" ht="21" x14ac:dyDescent="0.4">
      <c r="A49" s="217" t="s">
        <v>401</v>
      </c>
      <c r="B49" s="236">
        <v>250</v>
      </c>
      <c r="C49" s="237">
        <v>250</v>
      </c>
      <c r="D49" s="237">
        <v>250</v>
      </c>
      <c r="E49" s="237"/>
      <c r="F49" s="237">
        <v>250</v>
      </c>
      <c r="G49" s="237">
        <v>250</v>
      </c>
      <c r="H49" s="246">
        <v>250</v>
      </c>
      <c r="I49" s="220">
        <v>250</v>
      </c>
      <c r="J49" s="192" t="s">
        <v>386</v>
      </c>
    </row>
    <row r="50" spans="1:10" ht="21" x14ac:dyDescent="0.4">
      <c r="A50" s="196" t="s">
        <v>96</v>
      </c>
      <c r="B50" s="191"/>
      <c r="C50" s="193"/>
      <c r="D50" s="193"/>
      <c r="E50" s="193"/>
      <c r="F50" s="193"/>
      <c r="G50" s="193"/>
      <c r="H50" s="209"/>
      <c r="I50" s="214"/>
      <c r="J50" s="191"/>
    </row>
    <row r="51" spans="1:10" ht="15.6" x14ac:dyDescent="0.3">
      <c r="A51" s="96" t="s">
        <v>461</v>
      </c>
      <c r="B51" s="236">
        <v>2</v>
      </c>
      <c r="C51" s="237">
        <v>7</v>
      </c>
      <c r="D51" s="237">
        <v>7</v>
      </c>
      <c r="E51" s="237"/>
      <c r="F51" s="237">
        <v>7</v>
      </c>
      <c r="G51" s="237">
        <v>7</v>
      </c>
      <c r="H51" s="247">
        <v>7</v>
      </c>
      <c r="I51" s="220">
        <v>7</v>
      </c>
      <c r="J51" s="215" t="s">
        <v>386</v>
      </c>
    </row>
    <row r="52" spans="1:10" ht="15.6" x14ac:dyDescent="0.3">
      <c r="A52" s="217" t="s">
        <v>450</v>
      </c>
      <c r="B52" s="236"/>
      <c r="C52" s="237">
        <v>3</v>
      </c>
      <c r="D52" s="237">
        <v>3</v>
      </c>
      <c r="E52" s="237"/>
      <c r="F52" s="237">
        <v>3.5</v>
      </c>
      <c r="G52" s="237">
        <v>3.5</v>
      </c>
      <c r="H52" s="224">
        <v>3.5</v>
      </c>
      <c r="I52" s="220">
        <v>3.5</v>
      </c>
      <c r="J52" s="215" t="s">
        <v>386</v>
      </c>
    </row>
    <row r="53" spans="1:10" ht="15.6" x14ac:dyDescent="0.3">
      <c r="A53" s="96" t="s">
        <v>540</v>
      </c>
      <c r="B53" s="236">
        <v>30</v>
      </c>
      <c r="C53" s="237">
        <v>30</v>
      </c>
      <c r="D53" s="237">
        <v>30</v>
      </c>
      <c r="E53" s="237"/>
      <c r="F53" s="237">
        <v>50</v>
      </c>
      <c r="G53" s="237">
        <v>50</v>
      </c>
      <c r="H53" s="224">
        <v>50</v>
      </c>
      <c r="I53" s="220">
        <v>50</v>
      </c>
      <c r="J53" s="215" t="s">
        <v>386</v>
      </c>
    </row>
    <row r="54" spans="1:10" ht="15.6" x14ac:dyDescent="0.3">
      <c r="A54" s="96" t="s">
        <v>539</v>
      </c>
      <c r="B54" s="236"/>
      <c r="C54" s="237"/>
      <c r="D54" s="237"/>
      <c r="E54" s="237"/>
      <c r="F54" s="237">
        <v>150</v>
      </c>
      <c r="G54" s="237">
        <v>150</v>
      </c>
      <c r="H54" s="224">
        <v>150</v>
      </c>
      <c r="I54" s="220">
        <v>150</v>
      </c>
      <c r="J54" s="215" t="s">
        <v>386</v>
      </c>
    </row>
    <row r="55" spans="1:10" s="51" customFormat="1" ht="16.2" thickBot="1" x14ac:dyDescent="0.35">
      <c r="A55" s="226" t="s">
        <v>538</v>
      </c>
      <c r="B55" s="231">
        <v>5</v>
      </c>
      <c r="C55" s="232">
        <v>10</v>
      </c>
      <c r="D55" s="232">
        <v>10</v>
      </c>
      <c r="E55" s="232"/>
      <c r="F55" s="232">
        <v>20</v>
      </c>
      <c r="G55" s="232">
        <v>20</v>
      </c>
      <c r="H55" s="229">
        <v>20</v>
      </c>
      <c r="I55" s="221">
        <v>20</v>
      </c>
      <c r="J55" s="230" t="s">
        <v>386</v>
      </c>
    </row>
    <row r="56" spans="1:10" ht="21" x14ac:dyDescent="0.4">
      <c r="A56" s="197" t="s">
        <v>481</v>
      </c>
      <c r="B56" s="191"/>
      <c r="C56" s="191"/>
      <c r="D56" s="193"/>
      <c r="E56" s="191"/>
      <c r="F56" s="191"/>
      <c r="G56" s="193"/>
      <c r="H56" s="210"/>
      <c r="I56" s="212"/>
      <c r="J56" s="191"/>
    </row>
    <row r="57" spans="1:10" ht="15.6" x14ac:dyDescent="0.3">
      <c r="A57" s="96" t="s">
        <v>482</v>
      </c>
      <c r="B57" s="96"/>
      <c r="C57" s="96"/>
      <c r="D57" s="248"/>
      <c r="E57" s="96"/>
      <c r="F57" s="249">
        <v>175</v>
      </c>
      <c r="G57" s="237"/>
      <c r="H57" s="224" t="s">
        <v>517</v>
      </c>
      <c r="I57" s="220" t="s">
        <v>517</v>
      </c>
      <c r="J57" s="215" t="s">
        <v>386</v>
      </c>
    </row>
    <row r="58" spans="1:10" ht="15.6" x14ac:dyDescent="0.3">
      <c r="A58" s="96" t="s">
        <v>483</v>
      </c>
      <c r="B58" s="96"/>
      <c r="C58" s="96"/>
      <c r="D58" s="96"/>
      <c r="E58" s="250" t="s">
        <v>487</v>
      </c>
      <c r="F58" s="251"/>
      <c r="G58" s="248"/>
      <c r="H58" s="224" t="s">
        <v>518</v>
      </c>
      <c r="I58" s="220">
        <v>15</v>
      </c>
      <c r="J58" s="252" t="s">
        <v>386</v>
      </c>
    </row>
    <row r="59" spans="1:10" ht="15.6" x14ac:dyDescent="0.3">
      <c r="A59" s="96"/>
      <c r="B59" s="96"/>
      <c r="C59" s="96"/>
      <c r="D59" s="96"/>
      <c r="E59" s="96"/>
      <c r="F59" s="96"/>
      <c r="G59" s="96"/>
      <c r="H59" s="248" t="s">
        <v>533</v>
      </c>
      <c r="I59" s="253">
        <v>25</v>
      </c>
      <c r="J59" s="215" t="s">
        <v>386</v>
      </c>
    </row>
    <row r="60" spans="1:10" ht="15.6" x14ac:dyDescent="0.3">
      <c r="A60" s="96"/>
      <c r="B60" s="96"/>
      <c r="C60" s="96"/>
      <c r="D60" s="96"/>
      <c r="E60" s="96"/>
      <c r="F60" s="96"/>
      <c r="G60" s="96"/>
      <c r="H60" s="224" t="s">
        <v>534</v>
      </c>
      <c r="I60" s="253">
        <v>35</v>
      </c>
      <c r="J60" s="215" t="s">
        <v>386</v>
      </c>
    </row>
  </sheetData>
  <mergeCells count="2">
    <mergeCell ref="A1:H1"/>
    <mergeCell ref="A2:H2"/>
  </mergeCells>
  <pageMargins left="0.7" right="0.7" top="0.75" bottom="0.75" header="0.3" footer="0.3"/>
  <pageSetup scale="4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 Page</vt:lpstr>
      <vt:lpstr>Budget Summary</vt:lpstr>
      <vt:lpstr>Full Overview</vt:lpstr>
      <vt:lpstr>Health Insurance</vt:lpstr>
      <vt:lpstr>Salaries</vt:lpstr>
      <vt:lpstr>CIP</vt:lpstr>
      <vt:lpstr>Debt Service</vt:lpstr>
      <vt:lpstr>Utility Connections</vt:lpstr>
      <vt:lpstr>Rates and Fees</vt:lpstr>
      <vt:lpstr>Values and Tax </vt:lpstr>
      <vt:lpstr>GF Graphic</vt:lpstr>
      <vt:lpstr>UF Graphic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Manager</dc:creator>
  <cp:lastModifiedBy>City of Sunray</cp:lastModifiedBy>
  <cp:lastPrinted>2025-09-11T20:06:53Z</cp:lastPrinted>
  <dcterms:created xsi:type="dcterms:W3CDTF">2016-06-13T13:25:57Z</dcterms:created>
  <dcterms:modified xsi:type="dcterms:W3CDTF">2025-11-13T17:54:35Z</dcterms:modified>
</cp:coreProperties>
</file>