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6846fb36a0c704e/RPM Main/Financials/"/>
    </mc:Choice>
  </mc:AlternateContent>
  <xr:revisionPtr revIDLastSave="33" documentId="8_{A56C586C-7A77-4F99-A920-CFFB94967F1D}" xr6:coauthVersionLast="47" xr6:coauthVersionMax="47" xr10:uidLastSave="{20B287F7-90A0-4993-A7ED-EFD8A98D11DF}"/>
  <bookViews>
    <workbookView xWindow="-120" yWindow="-120" windowWidth="24240" windowHeight="13140" tabRatio="719" xr2:uid="{00000000-000D-0000-FFFF-FFFF00000000}"/>
  </bookViews>
  <sheets>
    <sheet name="Financials" sheetId="8" r:id="rId1"/>
    <sheet name="Budget" sheetId="9" r:id="rId2"/>
  </sheets>
  <definedNames>
    <definedName name="_xlnm.Print_Area" localSheetId="0">Financials!$A$1:$L$75</definedName>
    <definedName name="_xlnm.Print_Titles" localSheetId="0">Financials!$7:$9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B43" i="8"/>
  <c r="E43" i="8" s="1"/>
  <c r="B42" i="8"/>
  <c r="E42" i="8" s="1"/>
  <c r="G16" i="8"/>
  <c r="G12" i="8"/>
  <c r="J12" i="8" s="1"/>
  <c r="J16" i="8"/>
  <c r="C2" i="8"/>
  <c r="C3" i="8"/>
  <c r="E1" i="8" s="1"/>
  <c r="G19" i="8"/>
  <c r="G14" i="8"/>
  <c r="B45" i="8"/>
  <c r="C7" i="9"/>
  <c r="H7" i="9" s="1"/>
  <c r="F7" i="9"/>
  <c r="E66" i="8"/>
  <c r="E65" i="8"/>
  <c r="E64" i="8"/>
  <c r="E63" i="8"/>
  <c r="E62" i="8"/>
  <c r="E67" i="8" s="1"/>
  <c r="E48" i="8"/>
  <c r="E58" i="8"/>
  <c r="E57" i="8"/>
  <c r="E56" i="8"/>
  <c r="E55" i="8"/>
  <c r="E54" i="8"/>
  <c r="E53" i="8"/>
  <c r="E52" i="8"/>
  <c r="E51" i="8"/>
  <c r="E50" i="8"/>
  <c r="E49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E44" i="8"/>
  <c r="E41" i="8"/>
  <c r="E40" i="8"/>
  <c r="E39" i="8"/>
  <c r="E38" i="8"/>
  <c r="E37" i="8"/>
  <c r="E36" i="8"/>
  <c r="E35" i="8"/>
  <c r="E34" i="8"/>
  <c r="E33" i="8"/>
  <c r="E32" i="8"/>
  <c r="E30" i="8"/>
  <c r="E29" i="8"/>
  <c r="E28" i="8"/>
  <c r="E27" i="8"/>
  <c r="E26" i="8"/>
  <c r="E25" i="8"/>
  <c r="E13" i="8"/>
  <c r="E14" i="8"/>
  <c r="E15" i="8"/>
  <c r="E16" i="8"/>
  <c r="E17" i="8"/>
  <c r="E18" i="8"/>
  <c r="E19" i="8"/>
  <c r="E20" i="8"/>
  <c r="E12" i="8"/>
  <c r="J63" i="8"/>
  <c r="J64" i="8"/>
  <c r="J65" i="8"/>
  <c r="J66" i="8"/>
  <c r="J62" i="8"/>
  <c r="J67" i="8" s="1"/>
  <c r="J58" i="8"/>
  <c r="J57" i="8"/>
  <c r="J56" i="8"/>
  <c r="J55" i="8"/>
  <c r="J54" i="8"/>
  <c r="J53" i="8"/>
  <c r="J52" i="8"/>
  <c r="J51" i="8"/>
  <c r="J50" i="8"/>
  <c r="J49" i="8"/>
  <c r="J59" i="8" s="1"/>
  <c r="J13" i="8"/>
  <c r="J14" i="8"/>
  <c r="J15" i="8"/>
  <c r="J17" i="8"/>
  <c r="J18" i="8"/>
  <c r="J19" i="8"/>
  <c r="J20" i="8"/>
  <c r="G45" i="8"/>
  <c r="G67" i="8"/>
  <c r="B67" i="8"/>
  <c r="B59" i="8"/>
  <c r="G59" i="8"/>
  <c r="G21" i="8"/>
  <c r="B21" i="8"/>
  <c r="C31" i="8"/>
  <c r="C45" i="8" s="1"/>
  <c r="J71" i="8"/>
  <c r="H67" i="8"/>
  <c r="C67" i="8"/>
  <c r="H59" i="8"/>
  <c r="C59" i="8"/>
  <c r="H45" i="8"/>
  <c r="H21" i="8"/>
  <c r="C21" i="8"/>
  <c r="E2" i="8" l="1"/>
  <c r="E21" i="8"/>
  <c r="E59" i="8"/>
  <c r="G69" i="8"/>
  <c r="G73" i="8" s="1"/>
  <c r="J45" i="8"/>
  <c r="J21" i="8"/>
  <c r="E31" i="8"/>
  <c r="E45" i="8" s="1"/>
  <c r="E69" i="8" s="1"/>
  <c r="B69" i="8"/>
  <c r="B73" i="8" s="1"/>
  <c r="H69" i="8"/>
  <c r="C69" i="8"/>
  <c r="C73" i="8" s="1"/>
  <c r="G75" i="8" l="1"/>
  <c r="J69" i="8"/>
  <c r="J73" i="8"/>
  <c r="H73" i="8"/>
</calcChain>
</file>

<file path=xl/sharedStrings.xml><?xml version="1.0" encoding="utf-8"?>
<sst xmlns="http://schemas.openxmlformats.org/spreadsheetml/2006/main" count="145" uniqueCount="99">
  <si>
    <t>Fundraising Activities</t>
  </si>
  <si>
    <t>Date:</t>
  </si>
  <si>
    <t>INCOME</t>
  </si>
  <si>
    <t>EXPENSE</t>
  </si>
  <si>
    <t>Administration</t>
  </si>
  <si>
    <t xml:space="preserve">      Banking Interest / Charges</t>
  </si>
  <si>
    <t xml:space="preserve">      Business Insurance</t>
  </si>
  <si>
    <t xml:space="preserve">      Filing Fees</t>
  </si>
  <si>
    <t xml:space="preserve">      Administration Fees</t>
  </si>
  <si>
    <t xml:space="preserve">      Board Discretionary Funds</t>
  </si>
  <si>
    <t xml:space="preserve">      Miscellaneous / supplies</t>
  </si>
  <si>
    <t xml:space="preserve">      P.O. Box Rental</t>
  </si>
  <si>
    <t xml:space="preserve">      Website/Domain Fees</t>
  </si>
  <si>
    <t xml:space="preserve">      Quickbooks Fee</t>
  </si>
  <si>
    <t>  Total Administration:</t>
  </si>
  <si>
    <t xml:space="preserve">      Auction</t>
  </si>
  <si>
    <t xml:space="preserve">      TJ Club and Team Fundraisers</t>
  </si>
  <si>
    <t xml:space="preserve">      Membership</t>
  </si>
  <si>
    <t>      Concessions/Sales</t>
  </si>
  <si>
    <t xml:space="preserve">  Total Fundraising:</t>
  </si>
  <si>
    <t>Programs</t>
  </si>
  <si>
    <t xml:space="preserve">  Total School Support:</t>
  </si>
  <si>
    <t xml:space="preserve">  Scholarships</t>
  </si>
  <si>
    <t>        Action Scholarship</t>
  </si>
  <si>
    <t xml:space="preserve">        Academic Scholarships </t>
  </si>
  <si>
    <t xml:space="preserve">        Art Scholarships</t>
  </si>
  <si>
    <t xml:space="preserve">        Activities Scholarships</t>
  </si>
  <si>
    <t xml:space="preserve">        Athletics Scholarships</t>
  </si>
  <si>
    <t xml:space="preserve">  Total Scholarships:</t>
  </si>
  <si>
    <t>  RPM Reserves (income is carry-over)</t>
  </si>
  <si>
    <t>Total Budgeted Income and Expenses</t>
  </si>
  <si>
    <t>Budget</t>
  </si>
  <si>
    <t>TJRPM Budget 2024-2025</t>
  </si>
  <si>
    <t xml:space="preserve"> 
2023-2024 </t>
  </si>
  <si>
    <t xml:space="preserve"> 2024-2025</t>
  </si>
  <si>
    <t/>
  </si>
  <si>
    <t>Auction RPM Commission 25%</t>
  </si>
  <si>
    <t>Over/(Under)</t>
  </si>
  <si>
    <t>Notes</t>
  </si>
  <si>
    <t>Auction Entertainment</t>
  </si>
  <si>
    <t>Total with Estimated Reserves</t>
  </si>
  <si>
    <t xml:space="preserve">Goal is to decrease the need for reserves by increasing revenue or find cost saving measures for expenses. </t>
  </si>
  <si>
    <t>      Donations/Grants - RPM specific</t>
  </si>
  <si>
    <t>Auction Table Decorations</t>
  </si>
  <si>
    <t xml:space="preserve">*overages, while RPM reserves are high, could support an increase in number of scholarships offered in the following year. </t>
  </si>
  <si>
    <t>TJ PBIS</t>
  </si>
  <si>
    <t>Raider Rewards</t>
  </si>
  <si>
    <t>Auction Group Designation</t>
  </si>
  <si>
    <t>Auction Sponsorship</t>
  </si>
  <si>
    <t xml:space="preserve"> Auction Dessert Dash</t>
  </si>
  <si>
    <t xml:space="preserve"> Auction Golden Tickets</t>
  </si>
  <si>
    <t xml:space="preserve">Auction Proceeds - RPM </t>
  </si>
  <si>
    <t>Auction Principal's Choice</t>
  </si>
  <si>
    <t>Auction Ticket Sales</t>
  </si>
  <si>
    <t>Auction Venue/Food  Fees</t>
  </si>
  <si>
    <t>Auction Software Vendor</t>
  </si>
  <si>
    <t>Auction Credit Card Fees</t>
  </si>
  <si>
    <t>Auction Printing Costs</t>
  </si>
  <si>
    <t>Auction Supplies</t>
  </si>
  <si>
    <t>Auctioneer</t>
  </si>
  <si>
    <t>Beautification</t>
  </si>
  <si>
    <t>Board Development</t>
  </si>
  <si>
    <t>Homecoming</t>
  </si>
  <si>
    <t>Grants</t>
  </si>
  <si>
    <t>Spirit of Giving</t>
  </si>
  <si>
    <t>Student Incentives ( PSAT, HSPE, EOC, Sr Award)</t>
  </si>
  <si>
    <t>Staff Appreciation</t>
  </si>
  <si>
    <t>ASB Scholarship</t>
  </si>
  <si>
    <t>School Support</t>
  </si>
  <si>
    <t>Net Loss</t>
  </si>
  <si>
    <t>Actuals</t>
  </si>
  <si>
    <t>2024-2025</t>
  </si>
  <si>
    <t>Total Account Balance</t>
  </si>
  <si>
    <t>Slight savings</t>
  </si>
  <si>
    <t>These were renewed for 2024/2025, unless an increase for next year - we should decrease this budget line item.</t>
  </si>
  <si>
    <t>Increase for next year.</t>
  </si>
  <si>
    <t>Looking at investing options to earn revenue.</t>
  </si>
  <si>
    <t>Awarded in May 2025</t>
  </si>
  <si>
    <t>Transferred to Raider Reward Store for use in Sped &amp; Functional Core</t>
  </si>
  <si>
    <t xml:space="preserve">RPM Balance </t>
  </si>
  <si>
    <t xml:space="preserve">Groups/Teams Balance </t>
  </si>
  <si>
    <t>Revenue</t>
  </si>
  <si>
    <t>Expenses</t>
  </si>
  <si>
    <t>Scholarships</t>
  </si>
  <si>
    <t xml:space="preserve">Auciton </t>
  </si>
  <si>
    <t>Total Expense</t>
  </si>
  <si>
    <t>Interest</t>
  </si>
  <si>
    <t>Membership</t>
  </si>
  <si>
    <t>Grants (RPM)</t>
  </si>
  <si>
    <t>Auction</t>
  </si>
  <si>
    <t>Total Revenue</t>
  </si>
  <si>
    <t>Shortfall</t>
  </si>
  <si>
    <t>Coaches Mtg., Staff Mtg., BBQ</t>
  </si>
  <si>
    <t>Anticipated Savings: Trivia Night</t>
  </si>
  <si>
    <t>CallMultiplier (Texting)</t>
  </si>
  <si>
    <t>990 filing; Charity Renewal, Raffle/Bingo Lic.</t>
  </si>
  <si>
    <t>AIM Liability Insurance</t>
  </si>
  <si>
    <t>Cotton Candy Machine, Mtg. Exps., Board Promotion, Trick or Trunk</t>
  </si>
  <si>
    <t>Kroger Quarterly Rewards and general RPM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</si>
</sst>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name val="MS Sans Serif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7">
    <xf numFmtId="0" fontId="0" fillId="0" borderId="0" xfId="0"/>
    <xf numFmtId="39" fontId="5" fillId="0" borderId="0" xfId="0" applyNumberFormat="1" applyFont="1"/>
    <xf numFmtId="39" fontId="6" fillId="0" borderId="0" xfId="0" applyNumberFormat="1" applyFont="1"/>
    <xf numFmtId="14" fontId="5" fillId="0" borderId="0" xfId="1" applyNumberFormat="1" applyFont="1"/>
    <xf numFmtId="39" fontId="7" fillId="0" borderId="0" xfId="0" applyNumberFormat="1" applyFont="1"/>
    <xf numFmtId="39" fontId="6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44" fontId="7" fillId="0" borderId="0" xfId="1" applyFont="1" applyFill="1"/>
    <xf numFmtId="39" fontId="5" fillId="0" borderId="0" xfId="0" applyNumberFormat="1" applyFont="1" applyAlignment="1">
      <alignment horizontal="center"/>
    </xf>
    <xf numFmtId="39" fontId="5" fillId="0" borderId="0" xfId="0" applyNumberFormat="1" applyFont="1" applyAlignment="1">
      <alignment horizontal="left" wrapText="1"/>
    </xf>
    <xf numFmtId="39" fontId="5" fillId="0" borderId="1" xfId="0" applyNumberFormat="1" applyFont="1" applyBorder="1" applyAlignment="1">
      <alignment horizontal="right" wrapText="1"/>
    </xf>
    <xf numFmtId="39" fontId="5" fillId="0" borderId="0" xfId="0" applyNumberFormat="1" applyFont="1" applyAlignment="1">
      <alignment horizontal="center" wrapText="1"/>
    </xf>
    <xf numFmtId="39" fontId="5" fillId="0" borderId="0" xfId="0" applyNumberFormat="1" applyFont="1" applyAlignment="1">
      <alignment horizontal="left"/>
    </xf>
    <xf numFmtId="39" fontId="8" fillId="0" borderId="0" xfId="0" applyNumberFormat="1" applyFont="1"/>
    <xf numFmtId="39" fontId="6" fillId="0" borderId="0" xfId="0" applyNumberFormat="1" applyFont="1" applyAlignment="1">
      <alignment horizontal="left" indent="3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39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right"/>
    </xf>
    <xf numFmtId="39" fontId="6" fillId="0" borderId="0" xfId="0" applyNumberFormat="1" applyFont="1" applyAlignment="1">
      <alignment horizontal="left" indent="2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37" fontId="6" fillId="0" borderId="0" xfId="0" applyNumberFormat="1" applyFont="1"/>
    <xf numFmtId="39" fontId="5" fillId="0" borderId="1" xfId="0" applyNumberFormat="1" applyFont="1" applyBorder="1" applyAlignment="1">
      <alignment horizontal="left" wrapText="1"/>
    </xf>
    <xf numFmtId="14" fontId="5" fillId="0" borderId="0" xfId="0" applyNumberFormat="1" applyFont="1" applyAlignment="1">
      <alignment horizontal="right"/>
    </xf>
    <xf numFmtId="44" fontId="6" fillId="0" borderId="0" xfId="1" applyFont="1" applyAlignment="1">
      <alignment wrapText="1"/>
    </xf>
    <xf numFmtId="39" fontId="5" fillId="0" borderId="0" xfId="0" applyNumberFormat="1" applyFont="1" applyAlignment="1">
      <alignment horizontal="left" indent="1"/>
    </xf>
    <xf numFmtId="164" fontId="7" fillId="0" borderId="3" xfId="1" applyNumberFormat="1" applyFont="1" applyFill="1" applyBorder="1"/>
    <xf numFmtId="164" fontId="6" fillId="0" borderId="0" xfId="1" applyNumberFormat="1" applyFont="1" applyFill="1"/>
    <xf numFmtId="164" fontId="9" fillId="0" borderId="0" xfId="1" applyNumberFormat="1" applyFont="1" applyFill="1"/>
    <xf numFmtId="9" fontId="5" fillId="0" borderId="0" xfId="80" applyFont="1" applyAlignment="1">
      <alignment horizontal="center"/>
    </xf>
    <xf numFmtId="164" fontId="7" fillId="0" borderId="0" xfId="1" applyNumberFormat="1" applyFont="1" applyFill="1" applyBorder="1"/>
    <xf numFmtId="39" fontId="5" fillId="0" borderId="0" xfId="0" applyNumberFormat="1" applyFont="1" applyAlignment="1">
      <alignment horizontal="right" wrapText="1"/>
    </xf>
    <xf numFmtId="39" fontId="7" fillId="0" borderId="0" xfId="0" applyNumberFormat="1" applyFont="1" applyAlignment="1">
      <alignment horizontal="right"/>
    </xf>
    <xf numFmtId="39" fontId="7" fillId="0" borderId="1" xfId="0" applyNumberFormat="1" applyFont="1" applyBorder="1" applyAlignment="1">
      <alignment horizontal="right" wrapText="1"/>
    </xf>
    <xf numFmtId="39" fontId="9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9" fontId="9" fillId="0" borderId="0" xfId="0" applyNumberFormat="1" applyFont="1"/>
    <xf numFmtId="39" fontId="7" fillId="0" borderId="0" xfId="0" applyNumberFormat="1" applyFont="1" applyAlignment="1">
      <alignment horizontal="center"/>
    </xf>
    <xf numFmtId="37" fontId="9" fillId="0" borderId="0" xfId="0" applyNumberFormat="1" applyFont="1"/>
    <xf numFmtId="37" fontId="9" fillId="0" borderId="0" xfId="81" applyNumberFormat="1" applyFont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9" fillId="0" borderId="2" xfId="0" applyNumberFormat="1" applyFont="1" applyBorder="1"/>
    <xf numFmtId="37" fontId="9" fillId="0" borderId="2" xfId="8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37" fontId="7" fillId="0" borderId="0" xfId="0" applyNumberFormat="1" applyFont="1"/>
    <xf numFmtId="37" fontId="5" fillId="0" borderId="0" xfId="0" applyNumberFormat="1" applyFont="1"/>
    <xf numFmtId="37" fontId="7" fillId="0" borderId="0" xfId="0" applyNumberFormat="1" applyFont="1" applyAlignment="1">
      <alignment horizontal="right"/>
    </xf>
    <xf numFmtId="37" fontId="5" fillId="0" borderId="3" xfId="0" applyNumberFormat="1" applyFont="1" applyBorder="1" applyAlignment="1">
      <alignment horizontal="right"/>
    </xf>
    <xf numFmtId="37" fontId="7" fillId="0" borderId="3" xfId="0" applyNumberFormat="1" applyFont="1" applyBorder="1" applyAlignment="1">
      <alignment horizontal="right"/>
    </xf>
    <xf numFmtId="0" fontId="11" fillId="0" borderId="0" xfId="0" applyFont="1"/>
    <xf numFmtId="0" fontId="10" fillId="0" borderId="3" xfId="0" applyFont="1" applyBorder="1"/>
    <xf numFmtId="165" fontId="11" fillId="0" borderId="0" xfId="81" applyNumberFormat="1" applyFont="1"/>
    <xf numFmtId="165" fontId="10" fillId="0" borderId="3" xfId="81" applyNumberFormat="1" applyFont="1" applyBorder="1"/>
    <xf numFmtId="165" fontId="10" fillId="0" borderId="3" xfId="0" applyNumberFormat="1" applyFont="1" applyBorder="1"/>
    <xf numFmtId="165" fontId="12" fillId="0" borderId="0" xfId="0" applyNumberFormat="1" applyFont="1"/>
    <xf numFmtId="0" fontId="12" fillId="0" borderId="0" xfId="0" applyFont="1"/>
    <xf numFmtId="0" fontId="10" fillId="0" borderId="0" xfId="0" applyFont="1" applyAlignment="1">
      <alignment horizontal="right"/>
    </xf>
    <xf numFmtId="165" fontId="10" fillId="0" borderId="0" xfId="81" applyNumberFormat="1" applyFont="1" applyBorder="1"/>
    <xf numFmtId="39" fontId="5" fillId="6" borderId="6" xfId="0" applyNumberFormat="1" applyFont="1" applyFill="1" applyBorder="1"/>
    <xf numFmtId="39" fontId="5" fillId="2" borderId="4" xfId="0" applyNumberFormat="1" applyFont="1" applyFill="1" applyBorder="1" applyAlignment="1">
      <alignment horizontal="center"/>
    </xf>
    <xf numFmtId="39" fontId="5" fillId="2" borderId="5" xfId="0" applyNumberFormat="1" applyFont="1" applyFill="1" applyBorder="1" applyAlignment="1">
      <alignment horizontal="center"/>
    </xf>
    <xf numFmtId="39" fontId="5" fillId="3" borderId="4" xfId="0" applyNumberFormat="1" applyFont="1" applyFill="1" applyBorder="1" applyAlignment="1">
      <alignment horizontal="center"/>
    </xf>
    <xf numFmtId="39" fontId="5" fillId="3" borderId="5" xfId="0" applyNumberFormat="1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</cellXfs>
  <cellStyles count="82">
    <cellStyle name="Comma" xfId="81" builtinId="3"/>
    <cellStyle name="Currency" xfId="1" builtinId="4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9" builtinId="9" hidden="1"/>
    <cellStyle name="Followed Hyperlink" xfId="75" builtinId="9" hidden="1"/>
    <cellStyle name="Followed Hyperlink" xfId="47" builtinId="9" hidden="1"/>
    <cellStyle name="Followed Hyperlink" xfId="17" builtinId="9" hidden="1"/>
    <cellStyle name="Followed Hyperlink" xfId="37" builtinId="9" hidden="1"/>
    <cellStyle name="Followed Hyperlink" xfId="35" builtinId="9" hidden="1"/>
    <cellStyle name="Followed Hyperlink" xfId="29" builtinId="9" hidden="1"/>
    <cellStyle name="Followed Hyperlink" xfId="33" builtinId="9" hidden="1"/>
    <cellStyle name="Followed Hyperlink" xfId="51" builtinId="9" hidden="1"/>
    <cellStyle name="Followed Hyperlink" xfId="4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55" builtinId="9" hidden="1"/>
    <cellStyle name="Followed Hyperlink" xfId="63" builtinId="9" hidden="1"/>
    <cellStyle name="Followed Hyperlink" xfId="1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19" builtinId="9" hidden="1"/>
    <cellStyle name="Followed Hyperlink" xfId="39" builtinId="9" hidden="1"/>
    <cellStyle name="Followed Hyperlink" xfId="13" builtinId="9" hidden="1"/>
    <cellStyle name="Followed Hyperlink" xfId="67" builtinId="9" hidden="1"/>
    <cellStyle name="Followed Hyperlink" xfId="71" builtinId="9" hidden="1"/>
    <cellStyle name="Followed Hyperlink" xfId="31" builtinId="9" hidden="1"/>
    <cellStyle name="Followed Hyperlink" xfId="23" builtinId="9" hidden="1"/>
    <cellStyle name="Followed Hyperlink" xfId="11" builtinId="9" hidden="1"/>
    <cellStyle name="Followed Hyperlink" xfId="53" builtinId="9" hidden="1"/>
    <cellStyle name="Followed Hyperlink" xfId="27" builtinId="9" hidden="1"/>
    <cellStyle name="Followed Hyperlink" xfId="25" builtinId="9" hidden="1"/>
    <cellStyle name="Followed Hyperlink" xfId="21" builtinId="9" hidden="1"/>
    <cellStyle name="Followed Hyperlink" xfId="6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54" builtinId="8" hidden="1"/>
    <cellStyle name="Hyperlink" xfId="56" builtinId="8" hidden="1"/>
    <cellStyle name="Hyperlink" xfId="58" builtinId="8" hidden="1"/>
    <cellStyle name="Hyperlink" xfId="62" builtinId="8" hidden="1"/>
    <cellStyle name="Hyperlink" xfId="64" builtinId="8" hidden="1"/>
    <cellStyle name="Hyperlink" xfId="66" builtinId="8" hidden="1"/>
    <cellStyle name="Hyperlink" xfId="70" builtinId="8" hidden="1"/>
    <cellStyle name="Hyperlink" xfId="72" builtinId="8" hidden="1"/>
    <cellStyle name="Hyperlink" xfId="74" builtinId="8" hidden="1"/>
    <cellStyle name="Hyperlink" xfId="78" builtinId="8" hidden="1"/>
    <cellStyle name="Hyperlink" xfId="76" builtinId="8" hidden="1"/>
    <cellStyle name="Hyperlink" xfId="68" builtinId="8" hidden="1"/>
    <cellStyle name="Hyperlink" xfId="60" builtinId="8" hidden="1"/>
    <cellStyle name="Hyperlink" xfId="34" builtinId="8" hidden="1"/>
    <cellStyle name="Hyperlink" xfId="24" builtinId="8" hidden="1"/>
    <cellStyle name="Hyperlink" xfId="26" builtinId="8" hidden="1"/>
    <cellStyle name="Hyperlink" xfId="40" builtinId="8" hidden="1"/>
    <cellStyle name="Hyperlink" xfId="30" builtinId="8" hidden="1"/>
    <cellStyle name="Hyperlink" xfId="32" builtinId="8" hidden="1"/>
    <cellStyle name="Hyperlink" xfId="44" builtinId="8" hidden="1"/>
    <cellStyle name="Hyperlink" xfId="38" builtinId="8" hidden="1"/>
    <cellStyle name="Hyperlink" xfId="48" builtinId="8" hidden="1"/>
    <cellStyle name="Hyperlink" xfId="42" builtinId="8" hidden="1"/>
    <cellStyle name="Hyperlink" xfId="52" builtinId="8" hidden="1"/>
    <cellStyle name="Hyperlink" xfId="46" builtinId="8" hidden="1"/>
    <cellStyle name="Hyperlink" xfId="28" builtinId="8" hidden="1"/>
    <cellStyle name="Hyperlink" xfId="50" builtinId="8" hidden="1"/>
    <cellStyle name="Hyperlink" xfId="36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Normal" xfId="0" builtinId="0"/>
    <cellStyle name="Percent" xfId="8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RPM Fund Balance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1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ABC-4AC1-B2E7-35B06661AB9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100000"/>
                      <a:shade val="100000"/>
                      <a:satMod val="130000"/>
                    </a:schemeClr>
                  </a:gs>
                  <a:gs pos="100000">
                    <a:schemeClr val="accent2">
                      <a:tint val="50000"/>
                      <a:shade val="100000"/>
                      <a:satMod val="350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ABC-4AC1-B2E7-35B06661AB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Financials!$A$1:$A$2</c:f>
              <c:strCache>
                <c:ptCount val="2"/>
                <c:pt idx="0">
                  <c:v>RPM Balance </c:v>
                </c:pt>
                <c:pt idx="1">
                  <c:v>Groups/Teams Balance </c:v>
                </c:pt>
              </c:strCache>
            </c:strRef>
          </c:cat>
          <c:val>
            <c:numRef>
              <c:f>Financials!$C$1:$C$2</c:f>
              <c:numCache>
                <c:formatCode>_("$"* #,##0_);_("$"* \(#,##0\);_("$"* "-"??_);_(@_)</c:formatCode>
                <c:ptCount val="2"/>
                <c:pt idx="0">
                  <c:v>29065</c:v>
                </c:pt>
                <c:pt idx="1">
                  <c:v>135003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A-4081-9BE4-30BADFF631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Budget!$E$2</c:f>
              <c:strCache>
                <c:ptCount val="1"/>
                <c:pt idx="0">
                  <c:v>Expenses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99-4E3B-9F7F-6E9B5CF7E3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99-4E3B-9F7F-6E9B5CF7E3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F99-4E3B-9F7F-6E9B5CF7E3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F99-4E3B-9F7F-6E9B5CF7E3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Budget!$E$3:$E$6</c:f>
              <c:strCache>
                <c:ptCount val="4"/>
                <c:pt idx="0">
                  <c:v>Administration</c:v>
                </c:pt>
                <c:pt idx="1">
                  <c:v>Scholarships</c:v>
                </c:pt>
                <c:pt idx="2">
                  <c:v>Programs</c:v>
                </c:pt>
                <c:pt idx="3">
                  <c:v>Auciton </c:v>
                </c:pt>
              </c:strCache>
            </c:strRef>
          </c:cat>
          <c:val>
            <c:numRef>
              <c:f>Budget!$F$3:$F$6</c:f>
              <c:numCache>
                <c:formatCode>_(* #,##0_);_(* \(#,##0\);_(* "-"??_);_(@_)</c:formatCode>
                <c:ptCount val="4"/>
                <c:pt idx="0">
                  <c:v>4510</c:v>
                </c:pt>
                <c:pt idx="1">
                  <c:v>5000</c:v>
                </c:pt>
                <c:pt idx="2">
                  <c:v>7750</c:v>
                </c:pt>
                <c:pt idx="3">
                  <c:v>23940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3F9-86EE-BB6DB965CF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83-4F5C-B1B7-C5DD20CDF8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C83-4F5C-B1B7-C5DD20CDF8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C83-4F5C-B1B7-C5DD20CDF8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C83-4F5C-B1B7-C5DD20CDF8C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Budget!$B$3:$B$6</c:f>
              <c:strCache>
                <c:ptCount val="4"/>
                <c:pt idx="0">
                  <c:v>Interest</c:v>
                </c:pt>
                <c:pt idx="1">
                  <c:v>Membership</c:v>
                </c:pt>
                <c:pt idx="2">
                  <c:v>Grants (RPM)</c:v>
                </c:pt>
                <c:pt idx="3">
                  <c:v>Auction</c:v>
                </c:pt>
              </c:strCache>
            </c:strRef>
          </c:cat>
          <c:val>
            <c:numRef>
              <c:f>Budget!$C$3:$C$6</c:f>
              <c:numCache>
                <c:formatCode>_(* #,##0_);_(* \(#,##0\);_(* "-"??_);_(@_)</c:formatCode>
                <c:ptCount val="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33200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2-43F9-86EE-BB6DB965CF2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0</xdr:row>
      <xdr:rowOff>0</xdr:rowOff>
    </xdr:from>
    <xdr:to>
      <xdr:col>11</xdr:col>
      <xdr:colOff>2847976</xdr:colOff>
      <xdr:row>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366F9D-4E47-91BB-666C-1CAA2BD90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938212</xdr:colOff>
      <xdr:row>10</xdr:row>
      <xdr:rowOff>114300</xdr:rowOff>
    </xdr:from>
    <xdr:to>
      <xdr:col>8</xdr:col>
      <xdr:colOff>185737</xdr:colOff>
      <xdr:row>27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0BA20A-7ED8-A4F5-15C5-49E8FD88D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566737</xdr:colOff>
      <xdr:row>10</xdr:row>
      <xdr:rowOff>85725</xdr:rowOff>
    </xdr:from>
    <xdr:to>
      <xdr:col>17</xdr:col>
      <xdr:colOff>38100</xdr:colOff>
      <xdr:row>27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1E1A691-DE3C-D714-685D-7A2F5E77B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6FE0-057B-4960-9C88-604AA002EA39}">
  <sheetPr>
    <pageSetUpPr fitToPage="1"/>
  </sheetPr>
  <dimension ref="A1:L94"/>
  <sheetViews>
    <sheetView tabSelected="1" topLeftCell="A55" workbookViewId="0">
      <selection activeCell="L56" sqref="L56"/>
    </sheetView>
  </sheetViews>
  <sheetFormatPr defaultColWidth="8.7109375" defaultRowHeight="15" x14ac:dyDescent="0.25"/>
  <cols>
    <col min="1" max="1" width="33.5703125" style="15" customWidth="1"/>
    <col min="2" max="2" width="12.28515625" style="15" customWidth="1"/>
    <col min="3" max="3" width="12.28515625" style="19" customWidth="1"/>
    <col min="4" max="4" width="2.85546875" style="19" customWidth="1"/>
    <col min="5" max="5" width="13.42578125" style="17" customWidth="1"/>
    <col min="6" max="6" width="1.7109375" style="15" customWidth="1"/>
    <col min="7" max="7" width="12.28515625" style="15" customWidth="1"/>
    <col min="8" max="8" width="12.28515625" style="19" customWidth="1"/>
    <col min="9" max="9" width="2.28515625" style="19" customWidth="1"/>
    <col min="10" max="10" width="13.85546875" style="17" customWidth="1"/>
    <col min="11" max="11" width="1.85546875" style="15" customWidth="1"/>
    <col min="12" max="12" width="45.85546875" style="16" customWidth="1"/>
    <col min="13" max="16384" width="8.7109375" style="15"/>
  </cols>
  <sheetData>
    <row r="1" spans="1:12" x14ac:dyDescent="0.25">
      <c r="A1" s="1" t="s">
        <v>79</v>
      </c>
      <c r="B1" s="2"/>
      <c r="C1" s="29">
        <v>29065</v>
      </c>
      <c r="D1" s="29"/>
      <c r="E1" s="31">
        <f>C1/C3</f>
        <v>0.17715215642294657</v>
      </c>
      <c r="F1" s="31"/>
      <c r="G1" s="1" t="s">
        <v>1</v>
      </c>
      <c r="H1" s="25">
        <v>45609</v>
      </c>
      <c r="I1" s="3"/>
    </row>
    <row r="2" spans="1:12" x14ac:dyDescent="0.25">
      <c r="A2" s="4" t="s">
        <v>80</v>
      </c>
      <c r="B2" s="1"/>
      <c r="C2" s="30">
        <f>164068-C1</f>
        <v>135003</v>
      </c>
      <c r="D2" s="30"/>
      <c r="E2" s="31">
        <f>C2/C3</f>
        <v>0.82284784357705343</v>
      </c>
      <c r="F2" s="31"/>
      <c r="G2" s="1"/>
      <c r="H2" s="5"/>
      <c r="I2" s="6"/>
    </row>
    <row r="3" spans="1:12" ht="15.75" thickBot="1" x14ac:dyDescent="0.3">
      <c r="A3" s="4" t="s">
        <v>72</v>
      </c>
      <c r="B3" s="1"/>
      <c r="C3" s="28">
        <f>SUM(C1:C2)</f>
        <v>164068</v>
      </c>
      <c r="D3" s="32"/>
      <c r="E3" s="4"/>
      <c r="F3" s="1"/>
      <c r="G3" s="1"/>
      <c r="H3" s="5"/>
      <c r="I3" s="6"/>
    </row>
    <row r="4" spans="1:12" ht="15.75" thickTop="1" x14ac:dyDescent="0.25">
      <c r="A4" s="1" t="s">
        <v>32</v>
      </c>
      <c r="B4" s="1"/>
      <c r="C4" s="7"/>
      <c r="D4" s="7"/>
      <c r="E4" s="4"/>
      <c r="F4" s="1"/>
      <c r="G4" s="1"/>
      <c r="H4" s="5"/>
      <c r="I4" s="6"/>
    </row>
    <row r="5" spans="1:12" x14ac:dyDescent="0.25">
      <c r="A5" s="1"/>
      <c r="B5" s="1"/>
      <c r="C5" s="7"/>
      <c r="D5" s="7"/>
      <c r="E5" s="4"/>
      <c r="F5" s="1"/>
      <c r="G5" s="1"/>
      <c r="H5" s="5"/>
      <c r="I5" s="6"/>
    </row>
    <row r="6" spans="1:12" x14ac:dyDescent="0.25">
      <c r="A6" s="1"/>
      <c r="B6" s="1"/>
      <c r="C6" s="7"/>
      <c r="D6" s="7"/>
      <c r="E6" s="4"/>
      <c r="F6" s="1"/>
      <c r="G6" s="1"/>
      <c r="H6" s="5"/>
      <c r="I6" s="6"/>
    </row>
    <row r="7" spans="1:12" x14ac:dyDescent="0.25">
      <c r="B7" s="61" t="s">
        <v>2</v>
      </c>
      <c r="C7" s="62"/>
      <c r="D7" s="8"/>
      <c r="G7" s="63" t="s">
        <v>3</v>
      </c>
      <c r="H7" s="64"/>
      <c r="I7" s="1"/>
    </row>
    <row r="8" spans="1:12" x14ac:dyDescent="0.25">
      <c r="A8" s="1"/>
      <c r="B8" s="6" t="s">
        <v>70</v>
      </c>
      <c r="C8" s="6" t="s">
        <v>31</v>
      </c>
      <c r="D8" s="6"/>
      <c r="E8" s="39"/>
      <c r="F8" s="8"/>
      <c r="G8" s="6" t="s">
        <v>70</v>
      </c>
      <c r="H8" s="6" t="s">
        <v>31</v>
      </c>
      <c r="I8" s="8"/>
      <c r="J8" s="34"/>
    </row>
    <row r="9" spans="1:12" ht="30.75" thickBot="1" x14ac:dyDescent="0.3">
      <c r="A9" s="9"/>
      <c r="B9" s="10" t="s">
        <v>71</v>
      </c>
      <c r="C9" s="10" t="s">
        <v>33</v>
      </c>
      <c r="D9" s="33"/>
      <c r="E9" s="35" t="s">
        <v>37</v>
      </c>
      <c r="F9" s="11"/>
      <c r="G9" s="10" t="s">
        <v>71</v>
      </c>
      <c r="H9" s="10" t="s">
        <v>34</v>
      </c>
      <c r="I9" s="17"/>
      <c r="J9" s="35" t="s">
        <v>37</v>
      </c>
      <c r="K9" s="6"/>
      <c r="L9" s="24" t="s">
        <v>38</v>
      </c>
    </row>
    <row r="10" spans="1:12" ht="8.25" customHeight="1" thickTop="1" x14ac:dyDescent="0.25">
      <c r="A10" s="12"/>
      <c r="B10" s="6"/>
      <c r="C10" s="6"/>
      <c r="D10" s="6"/>
      <c r="E10" s="39"/>
      <c r="F10" s="8"/>
      <c r="G10" s="6"/>
      <c r="H10" s="6"/>
      <c r="I10" s="15"/>
      <c r="J10" s="34"/>
      <c r="K10" s="5"/>
    </row>
    <row r="11" spans="1:12" x14ac:dyDescent="0.25">
      <c r="A11" s="13" t="s">
        <v>4</v>
      </c>
      <c r="B11" s="5"/>
      <c r="C11" s="5"/>
      <c r="D11" s="5"/>
      <c r="E11" s="38"/>
      <c r="F11" s="2"/>
      <c r="G11" s="5"/>
      <c r="H11" s="5"/>
      <c r="I11" s="15"/>
      <c r="J11" s="36"/>
      <c r="K11" s="5"/>
    </row>
    <row r="12" spans="1:12" x14ac:dyDescent="0.25">
      <c r="A12" s="2" t="s">
        <v>5</v>
      </c>
      <c r="B12" s="22">
        <v>283.07</v>
      </c>
      <c r="C12" s="22">
        <v>1000</v>
      </c>
      <c r="D12" s="22"/>
      <c r="E12" s="40">
        <f>B12-C12</f>
        <v>-716.93000000000006</v>
      </c>
      <c r="F12" s="23"/>
      <c r="G12" s="22">
        <f>2+10+2</f>
        <v>14</v>
      </c>
      <c r="H12" s="22">
        <v>100</v>
      </c>
      <c r="I12" s="23"/>
      <c r="J12" s="41">
        <f>G12-H12</f>
        <v>-86</v>
      </c>
      <c r="K12" s="5"/>
      <c r="L12" s="16" t="s">
        <v>76</v>
      </c>
    </row>
    <row r="13" spans="1:12" x14ac:dyDescent="0.25">
      <c r="A13" s="2" t="s">
        <v>6</v>
      </c>
      <c r="B13" s="22"/>
      <c r="C13" s="22">
        <v>0</v>
      </c>
      <c r="D13" s="22"/>
      <c r="E13" s="40">
        <f t="shared" ref="E13:E20" si="0">B13-C13</f>
        <v>0</v>
      </c>
      <c r="F13" s="23"/>
      <c r="G13" s="22">
        <v>660</v>
      </c>
      <c r="H13" s="22">
        <v>660</v>
      </c>
      <c r="I13" s="23"/>
      <c r="J13" s="41">
        <f t="shared" ref="J13:J20" si="1">G13-H13</f>
        <v>0</v>
      </c>
      <c r="K13" s="5"/>
      <c r="L13" s="16" t="s">
        <v>96</v>
      </c>
    </row>
    <row r="14" spans="1:12" x14ac:dyDescent="0.25">
      <c r="A14" s="2" t="s">
        <v>7</v>
      </c>
      <c r="B14" s="22"/>
      <c r="C14" s="22">
        <v>0</v>
      </c>
      <c r="D14" s="22"/>
      <c r="E14" s="40">
        <f t="shared" si="0"/>
        <v>0</v>
      </c>
      <c r="F14" s="23"/>
      <c r="G14" s="22">
        <f>99.9+40+140</f>
        <v>279.89999999999998</v>
      </c>
      <c r="H14" s="22">
        <v>450</v>
      </c>
      <c r="I14" s="23"/>
      <c r="J14" s="41">
        <f t="shared" si="1"/>
        <v>-170.10000000000002</v>
      </c>
      <c r="K14" s="5"/>
      <c r="L14" s="16" t="s">
        <v>95</v>
      </c>
    </row>
    <row r="15" spans="1:12" x14ac:dyDescent="0.25">
      <c r="A15" s="2" t="s">
        <v>8</v>
      </c>
      <c r="B15" s="22"/>
      <c r="C15" s="22">
        <v>0</v>
      </c>
      <c r="D15" s="22"/>
      <c r="E15" s="40">
        <f t="shared" si="0"/>
        <v>0</v>
      </c>
      <c r="F15" s="23"/>
      <c r="G15" s="22"/>
      <c r="H15" s="22">
        <v>100</v>
      </c>
      <c r="I15" s="23"/>
      <c r="J15" s="41">
        <f t="shared" si="1"/>
        <v>-100</v>
      </c>
      <c r="K15" s="5"/>
    </row>
    <row r="16" spans="1:12" ht="30" x14ac:dyDescent="0.25">
      <c r="A16" s="2" t="s">
        <v>9</v>
      </c>
      <c r="B16" s="22"/>
      <c r="C16" s="22">
        <v>0</v>
      </c>
      <c r="D16" s="22"/>
      <c r="E16" s="40">
        <f t="shared" si="0"/>
        <v>0</v>
      </c>
      <c r="F16" s="23"/>
      <c r="G16" s="22">
        <f>226.21+14+25.62+8.13+75+78.74+14+60.66</f>
        <v>502.36</v>
      </c>
      <c r="H16" s="22">
        <v>1000</v>
      </c>
      <c r="I16" s="23"/>
      <c r="J16" s="41">
        <f t="shared" si="1"/>
        <v>-497.64</v>
      </c>
      <c r="K16" s="5"/>
      <c r="L16" s="16" t="s">
        <v>97</v>
      </c>
    </row>
    <row r="17" spans="1:12" x14ac:dyDescent="0.25">
      <c r="A17" s="2" t="s">
        <v>10</v>
      </c>
      <c r="B17" s="22"/>
      <c r="C17" s="22">
        <v>0</v>
      </c>
      <c r="D17" s="22"/>
      <c r="E17" s="40">
        <f t="shared" si="0"/>
        <v>0</v>
      </c>
      <c r="F17" s="23"/>
      <c r="G17" s="22">
        <f>47.97+15.99+9+16.8+39.99+39.99</f>
        <v>169.74</v>
      </c>
      <c r="H17" s="22">
        <v>500</v>
      </c>
      <c r="I17" s="23"/>
      <c r="J17" s="41">
        <f t="shared" si="1"/>
        <v>-330.26</v>
      </c>
      <c r="K17" s="5"/>
      <c r="L17" s="16" t="s">
        <v>94</v>
      </c>
    </row>
    <row r="18" spans="1:12" x14ac:dyDescent="0.25">
      <c r="A18" s="2" t="s">
        <v>11</v>
      </c>
      <c r="B18" s="22"/>
      <c r="C18" s="22">
        <v>0</v>
      </c>
      <c r="D18" s="22"/>
      <c r="E18" s="40">
        <f t="shared" si="0"/>
        <v>0</v>
      </c>
      <c r="F18" s="23"/>
      <c r="G18" s="22">
        <v>256</v>
      </c>
      <c r="H18" s="22">
        <v>250</v>
      </c>
      <c r="I18" s="23"/>
      <c r="J18" s="41">
        <f t="shared" si="1"/>
        <v>6</v>
      </c>
      <c r="K18" s="5"/>
      <c r="L18" s="16" t="s">
        <v>75</v>
      </c>
    </row>
    <row r="19" spans="1:12" ht="45" x14ac:dyDescent="0.25">
      <c r="A19" s="2" t="s">
        <v>12</v>
      </c>
      <c r="B19" s="22"/>
      <c r="C19" s="22">
        <v>0</v>
      </c>
      <c r="D19" s="22"/>
      <c r="E19" s="40">
        <f t="shared" si="0"/>
        <v>0</v>
      </c>
      <c r="F19" s="23"/>
      <c r="G19" s="22">
        <f>224.68+126.55</f>
        <v>351.23</v>
      </c>
      <c r="H19" s="22">
        <v>700</v>
      </c>
      <c r="I19" s="23"/>
      <c r="J19" s="41">
        <f t="shared" si="1"/>
        <v>-348.77</v>
      </c>
      <c r="K19" s="5"/>
      <c r="L19" s="16" t="s">
        <v>74</v>
      </c>
    </row>
    <row r="20" spans="1:12" x14ac:dyDescent="0.25">
      <c r="A20" s="2" t="s">
        <v>13</v>
      </c>
      <c r="B20" s="42"/>
      <c r="C20" s="42">
        <v>0</v>
      </c>
      <c r="D20" s="22"/>
      <c r="E20" s="43">
        <f t="shared" si="0"/>
        <v>0</v>
      </c>
      <c r="F20" s="23"/>
      <c r="G20" s="42">
        <v>710.79</v>
      </c>
      <c r="H20" s="42">
        <v>750</v>
      </c>
      <c r="I20" s="23"/>
      <c r="J20" s="44">
        <f t="shared" si="1"/>
        <v>-39.210000000000036</v>
      </c>
      <c r="K20" s="6"/>
      <c r="L20" s="16" t="s">
        <v>73</v>
      </c>
    </row>
    <row r="21" spans="1:12" x14ac:dyDescent="0.25">
      <c r="A21" s="6" t="s">
        <v>14</v>
      </c>
      <c r="B21" s="45">
        <f>SUM(B12:B20)</f>
        <v>283.07</v>
      </c>
      <c r="C21" s="45">
        <f>SUM(C12:C20)</f>
        <v>1000</v>
      </c>
      <c r="D21" s="45"/>
      <c r="E21" s="46">
        <f>SUM(E12:E20)</f>
        <v>-716.93000000000006</v>
      </c>
      <c r="F21" s="47"/>
      <c r="G21" s="45">
        <f>SUM(G12:G20)</f>
        <v>2944.02</v>
      </c>
      <c r="H21" s="45">
        <f>SUM(H12:H20)</f>
        <v>4510</v>
      </c>
      <c r="I21" s="23"/>
      <c r="J21" s="48">
        <f>SUM(J12:J20)</f>
        <v>-1565.98</v>
      </c>
      <c r="K21" s="5"/>
    </row>
    <row r="22" spans="1:12" ht="8.25" customHeight="1" x14ac:dyDescent="0.25">
      <c r="A22" s="2"/>
      <c r="B22" s="22"/>
      <c r="C22" s="22"/>
      <c r="D22" s="22"/>
      <c r="E22" s="40"/>
      <c r="F22" s="23"/>
      <c r="G22" s="22"/>
      <c r="H22" s="22"/>
      <c r="I22" s="23"/>
      <c r="J22" s="37"/>
      <c r="K22" s="5"/>
    </row>
    <row r="23" spans="1:12" x14ac:dyDescent="0.25">
      <c r="A23" s="13" t="s">
        <v>0</v>
      </c>
      <c r="B23" s="22"/>
      <c r="C23" s="22"/>
      <c r="D23" s="22"/>
      <c r="E23" s="40"/>
      <c r="F23" s="23"/>
      <c r="G23" s="22"/>
      <c r="H23" s="22"/>
      <c r="I23" s="23"/>
      <c r="J23" s="37"/>
      <c r="K23" s="5"/>
    </row>
    <row r="24" spans="1:12" x14ac:dyDescent="0.25">
      <c r="A24" s="2" t="s">
        <v>15</v>
      </c>
      <c r="B24" s="22"/>
      <c r="C24" s="22"/>
      <c r="D24" s="22"/>
      <c r="E24" s="40"/>
      <c r="F24" s="23"/>
      <c r="G24" s="22"/>
      <c r="H24" s="22"/>
      <c r="I24" s="23"/>
      <c r="J24" s="37"/>
      <c r="K24" s="5"/>
    </row>
    <row r="25" spans="1:12" x14ac:dyDescent="0.25">
      <c r="A25" s="14" t="s">
        <v>48</v>
      </c>
      <c r="B25" s="22"/>
      <c r="C25" s="22">
        <v>2000</v>
      </c>
      <c r="D25" s="22"/>
      <c r="E25" s="40">
        <f t="shared" ref="E25:E44" si="2">B25-C25</f>
        <v>-2000</v>
      </c>
      <c r="F25" s="23"/>
      <c r="G25" s="22"/>
      <c r="H25" s="22">
        <v>0</v>
      </c>
      <c r="I25" s="23"/>
      <c r="J25" s="41">
        <f t="shared" ref="J25:J44" si="3">G25-H25</f>
        <v>0</v>
      </c>
      <c r="K25" s="5"/>
    </row>
    <row r="26" spans="1:12" x14ac:dyDescent="0.25">
      <c r="A26" s="14" t="s">
        <v>49</v>
      </c>
      <c r="B26" s="22"/>
      <c r="C26" s="22">
        <v>5000</v>
      </c>
      <c r="D26" s="22"/>
      <c r="E26" s="40">
        <f t="shared" si="2"/>
        <v>-5000</v>
      </c>
      <c r="F26" s="23"/>
      <c r="G26" s="22"/>
      <c r="H26" s="22">
        <v>0</v>
      </c>
      <c r="I26" s="23"/>
      <c r="J26" s="41">
        <f t="shared" si="3"/>
        <v>0</v>
      </c>
      <c r="K26" s="5"/>
    </row>
    <row r="27" spans="1:12" x14ac:dyDescent="0.25">
      <c r="A27" s="14" t="s">
        <v>50</v>
      </c>
      <c r="B27" s="22"/>
      <c r="C27" s="22">
        <v>2500</v>
      </c>
      <c r="D27" s="22"/>
      <c r="E27" s="40">
        <f t="shared" si="2"/>
        <v>-2500</v>
      </c>
      <c r="F27" s="23"/>
      <c r="G27" s="22"/>
      <c r="H27" s="22">
        <v>0</v>
      </c>
      <c r="I27" s="23"/>
      <c r="J27" s="41">
        <f t="shared" si="3"/>
        <v>0</v>
      </c>
      <c r="K27" s="5"/>
    </row>
    <row r="28" spans="1:12" x14ac:dyDescent="0.25">
      <c r="A28" s="14" t="s">
        <v>51</v>
      </c>
      <c r="B28" s="22"/>
      <c r="C28" s="22">
        <v>3500</v>
      </c>
      <c r="D28" s="22"/>
      <c r="E28" s="40">
        <f t="shared" si="2"/>
        <v>-3500</v>
      </c>
      <c r="F28" s="23"/>
      <c r="G28" s="22"/>
      <c r="H28" s="22">
        <v>2000</v>
      </c>
      <c r="I28" s="23"/>
      <c r="J28" s="41">
        <f t="shared" si="3"/>
        <v>-2000</v>
      </c>
      <c r="K28" s="5"/>
    </row>
    <row r="29" spans="1:12" x14ac:dyDescent="0.25">
      <c r="A29" s="14" t="s">
        <v>36</v>
      </c>
      <c r="B29" s="22"/>
      <c r="C29" s="22">
        <v>6700</v>
      </c>
      <c r="D29" s="22"/>
      <c r="E29" s="40">
        <f t="shared" si="2"/>
        <v>-6700</v>
      </c>
      <c r="F29" s="23"/>
      <c r="G29" s="22"/>
      <c r="H29" s="22">
        <v>0</v>
      </c>
      <c r="I29" s="23"/>
      <c r="J29" s="41">
        <f t="shared" si="3"/>
        <v>0</v>
      </c>
      <c r="K29" s="5"/>
    </row>
    <row r="30" spans="1:12" x14ac:dyDescent="0.25">
      <c r="A30" s="14" t="s">
        <v>52</v>
      </c>
      <c r="B30" s="22"/>
      <c r="C30" s="22">
        <v>0</v>
      </c>
      <c r="D30" s="22"/>
      <c r="E30" s="40">
        <f t="shared" si="2"/>
        <v>0</v>
      </c>
      <c r="F30" s="23"/>
      <c r="G30" s="22"/>
      <c r="H30" s="22">
        <v>0</v>
      </c>
      <c r="I30" s="23"/>
      <c r="J30" s="41">
        <f t="shared" si="3"/>
        <v>0</v>
      </c>
    </row>
    <row r="31" spans="1:12" x14ac:dyDescent="0.25">
      <c r="A31" s="14" t="s">
        <v>53</v>
      </c>
      <c r="B31" s="22"/>
      <c r="C31" s="22">
        <f>225*60</f>
        <v>13500</v>
      </c>
      <c r="D31" s="22"/>
      <c r="E31" s="40">
        <f t="shared" si="2"/>
        <v>-13500</v>
      </c>
      <c r="F31" s="23"/>
      <c r="G31" s="22"/>
      <c r="H31" s="22">
        <v>0</v>
      </c>
      <c r="I31" s="23"/>
      <c r="J31" s="41">
        <f t="shared" si="3"/>
        <v>0</v>
      </c>
    </row>
    <row r="32" spans="1:12" x14ac:dyDescent="0.25">
      <c r="A32" s="14" t="s">
        <v>47</v>
      </c>
      <c r="B32" s="22"/>
      <c r="C32" s="22">
        <v>0</v>
      </c>
      <c r="D32" s="22"/>
      <c r="E32" s="40">
        <f t="shared" si="2"/>
        <v>0</v>
      </c>
      <c r="F32" s="23"/>
      <c r="G32" s="22"/>
      <c r="H32" s="22">
        <v>0</v>
      </c>
      <c r="I32" s="23"/>
      <c r="J32" s="41">
        <f t="shared" si="3"/>
        <v>0</v>
      </c>
    </row>
    <row r="33" spans="1:12" x14ac:dyDescent="0.25">
      <c r="A33" s="14" t="s">
        <v>57</v>
      </c>
      <c r="B33" s="22"/>
      <c r="C33" s="22">
        <v>0</v>
      </c>
      <c r="D33" s="22"/>
      <c r="E33" s="40">
        <f t="shared" si="2"/>
        <v>0</v>
      </c>
      <c r="F33" s="23"/>
      <c r="G33" s="22"/>
      <c r="H33" s="22">
        <v>600</v>
      </c>
      <c r="I33" s="23"/>
      <c r="J33" s="41">
        <f t="shared" si="3"/>
        <v>-600</v>
      </c>
    </row>
    <row r="34" spans="1:12" x14ac:dyDescent="0.25">
      <c r="A34" s="14" t="s">
        <v>43</v>
      </c>
      <c r="B34" s="22"/>
      <c r="C34" s="22"/>
      <c r="D34" s="22"/>
      <c r="E34" s="40">
        <f t="shared" si="2"/>
        <v>0</v>
      </c>
      <c r="F34" s="23"/>
      <c r="G34" s="22"/>
      <c r="H34" s="22">
        <v>250</v>
      </c>
      <c r="I34" s="23"/>
      <c r="J34" s="41">
        <f t="shared" si="3"/>
        <v>-250</v>
      </c>
    </row>
    <row r="35" spans="1:12" x14ac:dyDescent="0.25">
      <c r="A35" s="14" t="s">
        <v>58</v>
      </c>
      <c r="B35" s="22"/>
      <c r="C35" s="22">
        <v>0</v>
      </c>
      <c r="D35" s="22"/>
      <c r="E35" s="40">
        <f t="shared" si="2"/>
        <v>0</v>
      </c>
      <c r="F35" s="23"/>
      <c r="G35" s="22">
        <v>50</v>
      </c>
      <c r="H35" s="22">
        <v>750</v>
      </c>
      <c r="I35" s="23"/>
      <c r="J35" s="41">
        <f t="shared" si="3"/>
        <v>-700</v>
      </c>
    </row>
    <row r="36" spans="1:12" x14ac:dyDescent="0.25">
      <c r="A36" s="14" t="s">
        <v>54</v>
      </c>
      <c r="B36" s="22"/>
      <c r="C36" s="22">
        <v>0</v>
      </c>
      <c r="D36" s="22"/>
      <c r="E36" s="40">
        <f t="shared" si="2"/>
        <v>0</v>
      </c>
      <c r="F36" s="23"/>
      <c r="G36" s="22">
        <v>500</v>
      </c>
      <c r="H36" s="22">
        <v>13200</v>
      </c>
      <c r="I36" s="23"/>
      <c r="J36" s="41">
        <f t="shared" si="3"/>
        <v>-12700</v>
      </c>
    </row>
    <row r="37" spans="1:12" x14ac:dyDescent="0.25">
      <c r="A37" s="14" t="s">
        <v>55</v>
      </c>
      <c r="B37" s="22"/>
      <c r="C37" s="22">
        <v>0</v>
      </c>
      <c r="D37" s="22"/>
      <c r="E37" s="40">
        <f t="shared" si="2"/>
        <v>0</v>
      </c>
      <c r="F37" s="23"/>
      <c r="G37" s="22"/>
      <c r="H37" s="22">
        <v>1900</v>
      </c>
      <c r="I37" s="23"/>
      <c r="J37" s="41">
        <f t="shared" si="3"/>
        <v>-1900</v>
      </c>
    </row>
    <row r="38" spans="1:12" x14ac:dyDescent="0.25">
      <c r="A38" s="14" t="s">
        <v>56</v>
      </c>
      <c r="B38" s="22"/>
      <c r="C38" s="22">
        <v>0</v>
      </c>
      <c r="D38" s="22"/>
      <c r="E38" s="40">
        <f t="shared" si="2"/>
        <v>0</v>
      </c>
      <c r="F38" s="23"/>
      <c r="G38" s="22"/>
      <c r="H38" s="22">
        <v>1240</v>
      </c>
      <c r="I38" s="23"/>
      <c r="J38" s="41">
        <f t="shared" si="3"/>
        <v>-1240</v>
      </c>
    </row>
    <row r="39" spans="1:12" x14ac:dyDescent="0.25">
      <c r="A39" s="14" t="s">
        <v>59</v>
      </c>
      <c r="B39" s="22"/>
      <c r="C39" s="22">
        <v>0</v>
      </c>
      <c r="D39" s="22"/>
      <c r="E39" s="40">
        <f t="shared" si="2"/>
        <v>0</v>
      </c>
      <c r="F39" s="23"/>
      <c r="G39" s="22"/>
      <c r="H39" s="22">
        <v>1500</v>
      </c>
      <c r="I39" s="23"/>
      <c r="J39" s="41">
        <f t="shared" si="3"/>
        <v>-1500</v>
      </c>
      <c r="L39" s="21"/>
    </row>
    <row r="40" spans="1:12" x14ac:dyDescent="0.25">
      <c r="A40" s="14" t="s">
        <v>39</v>
      </c>
      <c r="B40" s="22"/>
      <c r="C40" s="22">
        <v>0</v>
      </c>
      <c r="D40" s="22"/>
      <c r="E40" s="40">
        <f t="shared" si="2"/>
        <v>0</v>
      </c>
      <c r="F40" s="23"/>
      <c r="G40" s="22"/>
      <c r="H40" s="22">
        <v>2500</v>
      </c>
      <c r="I40" s="23"/>
      <c r="J40" s="41">
        <f t="shared" si="3"/>
        <v>-2500</v>
      </c>
      <c r="L40" s="16" t="s">
        <v>93</v>
      </c>
    </row>
    <row r="41" spans="1:12" x14ac:dyDescent="0.25">
      <c r="A41" s="2" t="s">
        <v>16</v>
      </c>
      <c r="B41" s="22"/>
      <c r="C41" s="22">
        <v>0</v>
      </c>
      <c r="D41" s="22"/>
      <c r="E41" s="40">
        <f t="shared" si="2"/>
        <v>0</v>
      </c>
      <c r="F41" s="23"/>
      <c r="G41" s="22"/>
      <c r="H41" s="22">
        <v>0</v>
      </c>
      <c r="I41" s="23"/>
      <c r="J41" s="41">
        <f t="shared" si="3"/>
        <v>0</v>
      </c>
    </row>
    <row r="42" spans="1:12" ht="30" x14ac:dyDescent="0.25">
      <c r="A42" s="2" t="s">
        <v>42</v>
      </c>
      <c r="B42" s="22">
        <f>105.04+354.18+100.39</f>
        <v>559.61</v>
      </c>
      <c r="C42" s="22">
        <v>1000</v>
      </c>
      <c r="D42" s="22"/>
      <c r="E42" s="40">
        <f t="shared" si="2"/>
        <v>-440.39</v>
      </c>
      <c r="F42" s="23"/>
      <c r="G42" s="22"/>
      <c r="H42" s="22">
        <v>0</v>
      </c>
      <c r="I42" s="23"/>
      <c r="J42" s="41">
        <f t="shared" si="3"/>
        <v>0</v>
      </c>
      <c r="L42" s="16" t="s">
        <v>98</v>
      </c>
    </row>
    <row r="43" spans="1:12" x14ac:dyDescent="0.25">
      <c r="A43" s="2" t="s">
        <v>17</v>
      </c>
      <c r="B43" s="22">
        <f>216.09+95.01+152.39+4.41+260+25+86.24+170.95+90+9.71+14.21</f>
        <v>1124.0100000000002</v>
      </c>
      <c r="C43" s="22">
        <v>1000</v>
      </c>
      <c r="D43" s="22"/>
      <c r="E43" s="40">
        <f t="shared" si="2"/>
        <v>124.01000000000022</v>
      </c>
      <c r="F43" s="23"/>
      <c r="G43" s="22"/>
      <c r="H43" s="22">
        <v>0</v>
      </c>
      <c r="I43" s="23"/>
      <c r="J43" s="41">
        <f t="shared" si="3"/>
        <v>0</v>
      </c>
      <c r="L43" s="16" t="s">
        <v>92</v>
      </c>
    </row>
    <row r="44" spans="1:12" x14ac:dyDescent="0.25">
      <c r="A44" s="2" t="s">
        <v>18</v>
      </c>
      <c r="B44" s="42"/>
      <c r="C44" s="42">
        <v>0</v>
      </c>
      <c r="D44" s="22"/>
      <c r="E44" s="43">
        <f t="shared" si="2"/>
        <v>0</v>
      </c>
      <c r="F44" s="47"/>
      <c r="G44" s="42"/>
      <c r="H44" s="42">
        <v>0</v>
      </c>
      <c r="I44" s="23"/>
      <c r="J44" s="44">
        <f t="shared" si="3"/>
        <v>0</v>
      </c>
    </row>
    <row r="45" spans="1:12" x14ac:dyDescent="0.25">
      <c r="A45" s="6" t="s">
        <v>19</v>
      </c>
      <c r="B45" s="45">
        <f>SUM(B25:B44)</f>
        <v>1683.6200000000003</v>
      </c>
      <c r="C45" s="45">
        <f>SUM(C25:C44)</f>
        <v>35200</v>
      </c>
      <c r="D45" s="45"/>
      <c r="E45" s="46">
        <f>SUM(E25:E44)</f>
        <v>-33516.379999999997</v>
      </c>
      <c r="F45" s="47"/>
      <c r="G45" s="45">
        <f>SUM(G25:G44)</f>
        <v>550</v>
      </c>
      <c r="H45" s="45">
        <f>SUM(H25:H44)</f>
        <v>23940</v>
      </c>
      <c r="I45" s="23"/>
      <c r="J45" s="48">
        <f>SUM(J25:J44)</f>
        <v>-23390</v>
      </c>
    </row>
    <row r="46" spans="1:12" ht="8.25" customHeight="1" x14ac:dyDescent="0.25">
      <c r="A46" s="2"/>
      <c r="B46" s="22"/>
      <c r="C46" s="22"/>
      <c r="D46" s="22"/>
      <c r="E46" s="40"/>
      <c r="F46" s="23"/>
      <c r="G46" s="22"/>
      <c r="H46" s="22"/>
      <c r="I46" s="23"/>
      <c r="J46" s="37"/>
    </row>
    <row r="47" spans="1:12" x14ac:dyDescent="0.25">
      <c r="A47" s="13" t="s">
        <v>20</v>
      </c>
      <c r="B47" s="22"/>
      <c r="C47" s="22"/>
      <c r="D47" s="22"/>
      <c r="E47" s="40"/>
      <c r="F47" s="23"/>
      <c r="G47" s="22"/>
      <c r="H47" s="22"/>
      <c r="I47" s="23"/>
      <c r="J47" s="37"/>
    </row>
    <row r="48" spans="1:12" x14ac:dyDescent="0.25">
      <c r="A48" s="20" t="s">
        <v>68</v>
      </c>
      <c r="B48" s="22"/>
      <c r="C48" s="22">
        <v>0</v>
      </c>
      <c r="D48" s="22"/>
      <c r="E48" s="40">
        <f t="shared" ref="E48:E58" si="4">B48-C48</f>
        <v>0</v>
      </c>
      <c r="F48" s="23"/>
      <c r="G48" s="22"/>
      <c r="H48" s="22"/>
      <c r="I48" s="23"/>
      <c r="J48" s="37"/>
    </row>
    <row r="49" spans="1:12" x14ac:dyDescent="0.25">
      <c r="A49" s="20" t="s">
        <v>67</v>
      </c>
      <c r="B49" s="22"/>
      <c r="C49" s="22">
        <v>0</v>
      </c>
      <c r="D49" s="22"/>
      <c r="E49" s="40">
        <f t="shared" si="4"/>
        <v>0</v>
      </c>
      <c r="F49" s="23"/>
      <c r="G49" s="22"/>
      <c r="H49" s="22">
        <v>750</v>
      </c>
      <c r="I49" s="23"/>
      <c r="J49" s="41">
        <f t="shared" ref="J49:J58" si="5">G49-H49</f>
        <v>-750</v>
      </c>
    </row>
    <row r="50" spans="1:12" x14ac:dyDescent="0.25">
      <c r="A50" s="20" t="s">
        <v>66</v>
      </c>
      <c r="B50" s="22"/>
      <c r="C50" s="22">
        <v>0</v>
      </c>
      <c r="D50" s="22"/>
      <c r="E50" s="40">
        <f t="shared" si="4"/>
        <v>0</v>
      </c>
      <c r="F50" s="23"/>
      <c r="G50" s="22">
        <v>399.48</v>
      </c>
      <c r="H50" s="22">
        <v>2000</v>
      </c>
      <c r="I50" s="23"/>
      <c r="J50" s="41">
        <f t="shared" si="5"/>
        <v>-1600.52</v>
      </c>
    </row>
    <row r="51" spans="1:12" x14ac:dyDescent="0.25">
      <c r="A51" s="20" t="s">
        <v>65</v>
      </c>
      <c r="B51" s="22"/>
      <c r="C51" s="22">
        <v>0</v>
      </c>
      <c r="D51" s="22"/>
      <c r="E51" s="40">
        <f t="shared" si="4"/>
        <v>0</v>
      </c>
      <c r="F51" s="23"/>
      <c r="G51" s="22"/>
      <c r="H51" s="22">
        <v>750</v>
      </c>
      <c r="I51" s="23"/>
      <c r="J51" s="41">
        <f t="shared" si="5"/>
        <v>-750</v>
      </c>
    </row>
    <row r="52" spans="1:12" x14ac:dyDescent="0.25">
      <c r="A52" s="20" t="s">
        <v>64</v>
      </c>
      <c r="B52" s="22"/>
      <c r="C52" s="22">
        <v>0</v>
      </c>
      <c r="D52" s="22"/>
      <c r="E52" s="40">
        <f t="shared" si="4"/>
        <v>0</v>
      </c>
      <c r="F52" s="23"/>
      <c r="G52" s="22"/>
      <c r="H52" s="22">
        <v>1000</v>
      </c>
      <c r="I52" s="23"/>
      <c r="J52" s="41">
        <f t="shared" si="5"/>
        <v>-1000</v>
      </c>
    </row>
    <row r="53" spans="1:12" x14ac:dyDescent="0.25">
      <c r="A53" s="20" t="s">
        <v>63</v>
      </c>
      <c r="B53" s="22"/>
      <c r="C53" s="22">
        <v>0</v>
      </c>
      <c r="D53" s="22"/>
      <c r="E53" s="40">
        <f t="shared" si="4"/>
        <v>0</v>
      </c>
      <c r="F53" s="47"/>
      <c r="G53" s="22"/>
      <c r="H53" s="22">
        <v>2000</v>
      </c>
      <c r="I53" s="23"/>
      <c r="J53" s="41">
        <f t="shared" si="5"/>
        <v>-2000</v>
      </c>
    </row>
    <row r="54" spans="1:12" x14ac:dyDescent="0.25">
      <c r="A54" s="20" t="s">
        <v>62</v>
      </c>
      <c r="B54" s="22"/>
      <c r="C54" s="22">
        <v>0</v>
      </c>
      <c r="D54" s="22"/>
      <c r="E54" s="40">
        <f t="shared" si="4"/>
        <v>0</v>
      </c>
      <c r="F54" s="47"/>
      <c r="G54" s="22"/>
      <c r="H54" s="22">
        <v>100</v>
      </c>
      <c r="I54" s="23"/>
      <c r="J54" s="41">
        <f t="shared" si="5"/>
        <v>-100</v>
      </c>
    </row>
    <row r="55" spans="1:12" x14ac:dyDescent="0.25">
      <c r="A55" s="20" t="s">
        <v>61</v>
      </c>
      <c r="B55" s="22"/>
      <c r="C55" s="22">
        <v>0</v>
      </c>
      <c r="D55" s="22"/>
      <c r="E55" s="40">
        <f t="shared" si="4"/>
        <v>0</v>
      </c>
      <c r="F55" s="47"/>
      <c r="G55" s="22"/>
      <c r="H55" s="22">
        <v>500</v>
      </c>
      <c r="I55" s="23"/>
      <c r="J55" s="41">
        <f t="shared" si="5"/>
        <v>-500</v>
      </c>
    </row>
    <row r="56" spans="1:12" ht="30" x14ac:dyDescent="0.25">
      <c r="A56" s="20" t="s">
        <v>46</v>
      </c>
      <c r="B56" s="22"/>
      <c r="C56" s="22">
        <v>0</v>
      </c>
      <c r="D56" s="22"/>
      <c r="E56" s="40">
        <f t="shared" si="4"/>
        <v>0</v>
      </c>
      <c r="F56" s="47"/>
      <c r="G56" s="22">
        <v>250</v>
      </c>
      <c r="H56" s="22">
        <v>250</v>
      </c>
      <c r="I56" s="23"/>
      <c r="J56" s="41">
        <f t="shared" si="5"/>
        <v>0</v>
      </c>
      <c r="L56" s="16" t="s">
        <v>78</v>
      </c>
    </row>
    <row r="57" spans="1:12" x14ac:dyDescent="0.25">
      <c r="A57" s="20" t="s">
        <v>45</v>
      </c>
      <c r="B57" s="22"/>
      <c r="C57" s="22">
        <v>0</v>
      </c>
      <c r="D57" s="22"/>
      <c r="E57" s="40">
        <f t="shared" si="4"/>
        <v>0</v>
      </c>
      <c r="F57" s="47"/>
      <c r="G57" s="22">
        <v>150</v>
      </c>
      <c r="H57" s="22">
        <v>150</v>
      </c>
      <c r="I57" s="23"/>
      <c r="J57" s="41">
        <f t="shared" si="5"/>
        <v>0</v>
      </c>
    </row>
    <row r="58" spans="1:12" x14ac:dyDescent="0.25">
      <c r="A58" s="20" t="s">
        <v>60</v>
      </c>
      <c r="B58" s="42"/>
      <c r="C58" s="42">
        <v>0</v>
      </c>
      <c r="D58" s="22"/>
      <c r="E58" s="43">
        <f t="shared" si="4"/>
        <v>0</v>
      </c>
      <c r="F58" s="47"/>
      <c r="G58" s="42"/>
      <c r="H58" s="42">
        <v>250</v>
      </c>
      <c r="I58" s="23"/>
      <c r="J58" s="44">
        <f t="shared" si="5"/>
        <v>-250</v>
      </c>
    </row>
    <row r="59" spans="1:12" x14ac:dyDescent="0.25">
      <c r="A59" s="6" t="s">
        <v>21</v>
      </c>
      <c r="B59" s="45">
        <f>SUM(B49:B58)</f>
        <v>0</v>
      </c>
      <c r="C59" s="45">
        <f>SUM(C49:C58)</f>
        <v>0</v>
      </c>
      <c r="D59" s="45"/>
      <c r="E59" s="46">
        <f>SUM(E48:E58)</f>
        <v>0</v>
      </c>
      <c r="F59" s="47"/>
      <c r="G59" s="45">
        <f>SUM(G49:G58)</f>
        <v>799.48</v>
      </c>
      <c r="H59" s="45">
        <f>SUM(H49:H58)</f>
        <v>7750</v>
      </c>
      <c r="I59" s="23"/>
      <c r="J59" s="48">
        <f>SUM(J49:J58)</f>
        <v>-6950.52</v>
      </c>
    </row>
    <row r="60" spans="1:12" ht="8.25" customHeight="1" x14ac:dyDescent="0.25">
      <c r="A60" s="2"/>
      <c r="B60" s="22"/>
      <c r="C60" s="22"/>
      <c r="D60" s="22"/>
      <c r="E60" s="40"/>
      <c r="F60" s="23"/>
      <c r="G60" s="22"/>
      <c r="H60" s="22"/>
      <c r="I60" s="23"/>
      <c r="J60" s="37"/>
    </row>
    <row r="61" spans="1:12" x14ac:dyDescent="0.25">
      <c r="A61" s="2" t="s">
        <v>22</v>
      </c>
      <c r="B61" s="22"/>
      <c r="C61" s="22"/>
      <c r="D61" s="22"/>
      <c r="E61" s="40"/>
      <c r="F61" s="23"/>
      <c r="G61" s="22"/>
      <c r="H61" s="22"/>
      <c r="I61" s="23"/>
      <c r="J61" s="37"/>
    </row>
    <row r="62" spans="1:12" x14ac:dyDescent="0.25">
      <c r="A62" s="2" t="s">
        <v>23</v>
      </c>
      <c r="B62" s="22"/>
      <c r="C62" s="22">
        <v>0</v>
      </c>
      <c r="D62" s="22"/>
      <c r="E62" s="40">
        <f>B62-C62</f>
        <v>0</v>
      </c>
      <c r="F62" s="23"/>
      <c r="G62" s="22"/>
      <c r="H62" s="22">
        <v>1000</v>
      </c>
      <c r="I62" s="23"/>
      <c r="J62" s="37">
        <f>G62-H62</f>
        <v>-1000</v>
      </c>
      <c r="L62" s="16" t="s">
        <v>77</v>
      </c>
    </row>
    <row r="63" spans="1:12" x14ac:dyDescent="0.25">
      <c r="A63" s="2" t="s">
        <v>24</v>
      </c>
      <c r="B63" s="22"/>
      <c r="C63" s="22">
        <v>0</v>
      </c>
      <c r="D63" s="22"/>
      <c r="E63" s="40">
        <f>B63-C63</f>
        <v>0</v>
      </c>
      <c r="F63" s="23"/>
      <c r="G63" s="22"/>
      <c r="H63" s="22">
        <v>1000</v>
      </c>
      <c r="I63" s="23"/>
      <c r="J63" s="37">
        <f>G63-H63</f>
        <v>-1000</v>
      </c>
    </row>
    <row r="64" spans="1:12" x14ac:dyDescent="0.25">
      <c r="A64" s="2" t="s">
        <v>25</v>
      </c>
      <c r="B64" s="22"/>
      <c r="C64" s="22">
        <v>0</v>
      </c>
      <c r="D64" s="22"/>
      <c r="E64" s="40">
        <f>B64-C64</f>
        <v>0</v>
      </c>
      <c r="F64" s="23"/>
      <c r="G64" s="22"/>
      <c r="H64" s="22">
        <v>1000</v>
      </c>
      <c r="I64" s="23"/>
      <c r="J64" s="37">
        <f>G64-H64</f>
        <v>-1000</v>
      </c>
    </row>
    <row r="65" spans="1:12" x14ac:dyDescent="0.25">
      <c r="A65" s="2" t="s">
        <v>26</v>
      </c>
      <c r="B65" s="22"/>
      <c r="C65" s="22">
        <v>0</v>
      </c>
      <c r="D65" s="22"/>
      <c r="E65" s="40">
        <f>B65-C65</f>
        <v>0</v>
      </c>
      <c r="F65" s="47"/>
      <c r="G65" s="22"/>
      <c r="H65" s="22">
        <v>1000</v>
      </c>
      <c r="I65" s="23"/>
      <c r="J65" s="37">
        <f>G65-H65</f>
        <v>-1000</v>
      </c>
    </row>
    <row r="66" spans="1:12" x14ac:dyDescent="0.25">
      <c r="A66" s="2" t="s">
        <v>27</v>
      </c>
      <c r="B66" s="42"/>
      <c r="C66" s="42">
        <v>0</v>
      </c>
      <c r="D66" s="22"/>
      <c r="E66" s="43">
        <f>B66-C66</f>
        <v>0</v>
      </c>
      <c r="F66" s="47"/>
      <c r="G66" s="42"/>
      <c r="H66" s="42">
        <v>1000</v>
      </c>
      <c r="I66" s="23"/>
      <c r="J66" s="37">
        <f>G66-H66</f>
        <v>-1000</v>
      </c>
    </row>
    <row r="67" spans="1:12" x14ac:dyDescent="0.25">
      <c r="A67" s="6" t="s">
        <v>28</v>
      </c>
      <c r="B67" s="45">
        <f>SUM(B62:B66)</f>
        <v>0</v>
      </c>
      <c r="C67" s="45">
        <f>SUM(C62:C66)</f>
        <v>0</v>
      </c>
      <c r="D67" s="45"/>
      <c r="E67" s="46">
        <f>SUM(E62:E66)</f>
        <v>0</v>
      </c>
      <c r="F67" s="47"/>
      <c r="G67" s="45">
        <f>SUM(G62:G66)</f>
        <v>0</v>
      </c>
      <c r="H67" s="45">
        <f>SUM(H62:H66)</f>
        <v>5000</v>
      </c>
      <c r="I67" s="23"/>
      <c r="J67" s="48">
        <f>SUM(J62:J66)</f>
        <v>-5000</v>
      </c>
    </row>
    <row r="68" spans="1:12" ht="8.25" customHeight="1" x14ac:dyDescent="0.25">
      <c r="A68" s="2"/>
      <c r="B68" s="22"/>
      <c r="C68" s="22"/>
      <c r="D68" s="22"/>
      <c r="E68" s="40"/>
      <c r="F68" s="23"/>
      <c r="G68" s="22"/>
      <c r="H68" s="22"/>
      <c r="I68" s="23"/>
      <c r="J68" s="37"/>
    </row>
    <row r="69" spans="1:12" x14ac:dyDescent="0.25">
      <c r="A69" s="1" t="s">
        <v>30</v>
      </c>
      <c r="B69" s="45">
        <f>B67+B59+B45+B21</f>
        <v>1966.6900000000003</v>
      </c>
      <c r="C69" s="45">
        <f>C67+C59+C45+C21</f>
        <v>36200</v>
      </c>
      <c r="D69" s="45"/>
      <c r="E69" s="48">
        <f>E67+E59+E45+E21</f>
        <v>-34233.31</v>
      </c>
      <c r="F69" s="23"/>
      <c r="G69" s="45">
        <f>G67+G59+G45+G21</f>
        <v>4293.5</v>
      </c>
      <c r="H69" s="45">
        <f>H67+H59+H45+H21</f>
        <v>41200</v>
      </c>
      <c r="I69" s="23"/>
      <c r="J69" s="48">
        <f>E69-G69</f>
        <v>-38526.81</v>
      </c>
      <c r="L69" s="26"/>
    </row>
    <row r="70" spans="1:12" ht="7.5" customHeight="1" x14ac:dyDescent="0.25">
      <c r="A70" s="2"/>
      <c r="B70" s="22"/>
      <c r="C70" s="22"/>
      <c r="D70" s="22"/>
      <c r="E70" s="40"/>
      <c r="F70" s="23"/>
      <c r="G70" s="22"/>
      <c r="H70" s="22"/>
      <c r="I70" s="23"/>
      <c r="J70" s="37"/>
    </row>
    <row r="71" spans="1:12" ht="45" x14ac:dyDescent="0.25">
      <c r="A71" s="2" t="s">
        <v>29</v>
      </c>
      <c r="B71" s="22"/>
      <c r="C71" s="22">
        <v>5000</v>
      </c>
      <c r="D71" s="22"/>
      <c r="E71" s="40"/>
      <c r="F71" s="23"/>
      <c r="G71" s="22"/>
      <c r="H71" s="22"/>
      <c r="I71" s="23"/>
      <c r="J71" s="48">
        <f>C71-H71</f>
        <v>5000</v>
      </c>
      <c r="L71" s="16" t="s">
        <v>41</v>
      </c>
    </row>
    <row r="72" spans="1:12" ht="6.75" customHeight="1" x14ac:dyDescent="0.25">
      <c r="A72" s="2"/>
      <c r="B72" s="22"/>
      <c r="C72" s="23"/>
      <c r="D72" s="23"/>
      <c r="E72" s="37"/>
      <c r="F72" s="22"/>
      <c r="G72" s="22"/>
      <c r="H72" s="23"/>
      <c r="I72" s="23"/>
      <c r="J72" s="40"/>
    </row>
    <row r="73" spans="1:12" ht="45.75" thickBot="1" x14ac:dyDescent="0.3">
      <c r="A73" s="1" t="s">
        <v>40</v>
      </c>
      <c r="B73" s="49">
        <f>B69+B71</f>
        <v>1966.6900000000003</v>
      </c>
      <c r="C73" s="49">
        <f>C69+C71</f>
        <v>41200</v>
      </c>
      <c r="D73" s="45"/>
      <c r="E73" s="40"/>
      <c r="F73" s="23"/>
      <c r="G73" s="49">
        <f>G69+G71</f>
        <v>4293.5</v>
      </c>
      <c r="H73" s="49">
        <f>H69+H71</f>
        <v>41200</v>
      </c>
      <c r="I73" s="22"/>
      <c r="J73" s="50">
        <f>J69+J71</f>
        <v>-33526.81</v>
      </c>
      <c r="L73" s="16" t="s">
        <v>44</v>
      </c>
    </row>
    <row r="74" spans="1:12" ht="6.75" customHeight="1" thickTop="1" x14ac:dyDescent="0.25">
      <c r="A74" s="2"/>
      <c r="B74" s="2"/>
      <c r="C74" s="5"/>
      <c r="D74" s="5"/>
      <c r="E74" s="38"/>
      <c r="F74" s="2"/>
      <c r="G74" s="2"/>
      <c r="H74" s="5"/>
      <c r="I74" s="5"/>
    </row>
    <row r="75" spans="1:12" ht="15.75" thickBot="1" x14ac:dyDescent="0.3">
      <c r="A75" s="27" t="s">
        <v>69</v>
      </c>
      <c r="B75" s="2"/>
      <c r="E75" s="38"/>
      <c r="F75" s="2"/>
      <c r="G75" s="60">
        <f>B73-G73</f>
        <v>-2326.8099999999995</v>
      </c>
      <c r="H75" s="5"/>
      <c r="I75" s="5"/>
    </row>
    <row r="76" spans="1:12" ht="15.75" thickTop="1" x14ac:dyDescent="0.25">
      <c r="B76" s="2"/>
      <c r="E76" s="38"/>
      <c r="F76" s="2"/>
      <c r="G76" s="2"/>
      <c r="H76" s="5"/>
      <c r="I76" s="5"/>
    </row>
    <row r="77" spans="1:12" x14ac:dyDescent="0.25">
      <c r="A77" s="2"/>
      <c r="B77" s="2"/>
      <c r="E77" s="38"/>
      <c r="F77" s="2"/>
      <c r="G77" s="2"/>
      <c r="H77" s="5"/>
      <c r="I77" s="5"/>
    </row>
    <row r="78" spans="1:12" x14ac:dyDescent="0.25">
      <c r="A78" s="2"/>
      <c r="B78" s="2"/>
      <c r="E78" s="38"/>
      <c r="F78" s="2"/>
      <c r="G78" s="2"/>
      <c r="H78" s="5"/>
      <c r="I78" s="5"/>
    </row>
    <row r="79" spans="1:12" x14ac:dyDescent="0.25">
      <c r="A79" s="18"/>
      <c r="B79" s="18"/>
      <c r="C79" s="2"/>
      <c r="D79" s="2"/>
      <c r="E79" s="38"/>
      <c r="F79" s="2"/>
      <c r="G79" s="2"/>
      <c r="H79" s="5"/>
      <c r="I79" s="5"/>
    </row>
    <row r="80" spans="1:12" x14ac:dyDescent="0.25">
      <c r="A80" s="18"/>
      <c r="B80" s="18"/>
      <c r="C80" s="2"/>
      <c r="D80" s="2"/>
      <c r="E80" s="38"/>
      <c r="F80" s="2"/>
      <c r="G80" s="2"/>
      <c r="H80" s="5"/>
      <c r="I80" s="5"/>
    </row>
    <row r="81" spans="1:9" x14ac:dyDescent="0.25">
      <c r="A81" s="18"/>
      <c r="B81" s="18"/>
      <c r="C81" s="2"/>
      <c r="D81" s="2"/>
      <c r="E81" s="38"/>
      <c r="F81" s="2"/>
      <c r="G81" s="2"/>
      <c r="H81" s="5"/>
      <c r="I81" s="5"/>
    </row>
    <row r="82" spans="1:9" x14ac:dyDescent="0.25">
      <c r="A82" s="2"/>
      <c r="B82" s="2"/>
      <c r="C82" s="5"/>
      <c r="D82" s="5"/>
      <c r="E82" s="38"/>
      <c r="F82" s="2"/>
      <c r="G82" s="2"/>
      <c r="H82" s="5"/>
      <c r="I82" s="5"/>
    </row>
    <row r="83" spans="1:9" x14ac:dyDescent="0.25">
      <c r="A83" s="2"/>
      <c r="B83" s="2"/>
      <c r="C83" s="5"/>
      <c r="D83" s="5"/>
      <c r="E83" s="38"/>
      <c r="F83" s="2"/>
      <c r="G83" s="2"/>
      <c r="H83" s="5"/>
      <c r="I83" s="5"/>
    </row>
    <row r="84" spans="1:9" x14ac:dyDescent="0.25">
      <c r="A84" s="2" t="s">
        <v>35</v>
      </c>
      <c r="B84" s="2"/>
      <c r="C84" s="5" t="s">
        <v>35</v>
      </c>
      <c r="D84" s="5"/>
      <c r="E84" s="38"/>
      <c r="F84" s="2"/>
      <c r="G84" s="2"/>
      <c r="H84" s="5" t="s">
        <v>35</v>
      </c>
      <c r="I84" s="5" t="s">
        <v>35</v>
      </c>
    </row>
    <row r="85" spans="1:9" x14ac:dyDescent="0.25">
      <c r="A85" s="2" t="s">
        <v>35</v>
      </c>
      <c r="B85" s="2"/>
      <c r="C85" s="5" t="s">
        <v>35</v>
      </c>
      <c r="D85" s="5"/>
      <c r="E85" s="38"/>
      <c r="F85" s="2"/>
      <c r="G85" s="2"/>
      <c r="H85" s="5" t="s">
        <v>35</v>
      </c>
      <c r="I85" s="5" t="s">
        <v>35</v>
      </c>
    </row>
    <row r="86" spans="1:9" x14ac:dyDescent="0.25">
      <c r="A86" s="2" t="s">
        <v>35</v>
      </c>
      <c r="B86" s="2"/>
      <c r="C86" s="5" t="s">
        <v>35</v>
      </c>
      <c r="D86" s="5"/>
      <c r="E86" s="38"/>
      <c r="F86" s="2"/>
      <c r="G86" s="2"/>
      <c r="H86" s="5" t="s">
        <v>35</v>
      </c>
      <c r="I86" s="5" t="s">
        <v>35</v>
      </c>
    </row>
    <row r="87" spans="1:9" x14ac:dyDescent="0.25">
      <c r="A87" s="2" t="s">
        <v>35</v>
      </c>
      <c r="B87" s="2"/>
      <c r="C87" s="5" t="s">
        <v>35</v>
      </c>
      <c r="D87" s="5"/>
      <c r="E87" s="38"/>
      <c r="F87" s="2"/>
      <c r="G87" s="2"/>
      <c r="H87" s="5" t="s">
        <v>35</v>
      </c>
      <c r="I87" s="5" t="s">
        <v>35</v>
      </c>
    </row>
    <row r="88" spans="1:9" x14ac:dyDescent="0.25">
      <c r="A88" s="2" t="s">
        <v>35</v>
      </c>
      <c r="B88" s="2"/>
      <c r="C88" s="5" t="s">
        <v>35</v>
      </c>
      <c r="D88" s="5"/>
      <c r="E88" s="38"/>
      <c r="F88" s="2"/>
      <c r="G88" s="2"/>
      <c r="H88" s="5" t="s">
        <v>35</v>
      </c>
      <c r="I88" s="5" t="s">
        <v>35</v>
      </c>
    </row>
    <row r="89" spans="1:9" x14ac:dyDescent="0.25">
      <c r="A89" s="2" t="s">
        <v>35</v>
      </c>
      <c r="B89" s="2"/>
      <c r="C89" s="5" t="s">
        <v>35</v>
      </c>
      <c r="D89" s="5"/>
      <c r="E89" s="38"/>
      <c r="F89" s="2"/>
      <c r="G89" s="2"/>
      <c r="H89" s="5" t="s">
        <v>35</v>
      </c>
      <c r="I89" s="5" t="s">
        <v>35</v>
      </c>
    </row>
    <row r="90" spans="1:9" x14ac:dyDescent="0.25">
      <c r="A90" s="2" t="s">
        <v>35</v>
      </c>
      <c r="B90" s="2"/>
      <c r="C90" s="5" t="s">
        <v>35</v>
      </c>
      <c r="D90" s="5"/>
      <c r="E90" s="38"/>
      <c r="F90" s="2"/>
      <c r="G90" s="2"/>
      <c r="H90" s="5" t="s">
        <v>35</v>
      </c>
      <c r="I90" s="5" t="s">
        <v>35</v>
      </c>
    </row>
    <row r="91" spans="1:9" x14ac:dyDescent="0.25">
      <c r="A91" s="2" t="s">
        <v>35</v>
      </c>
      <c r="B91" s="2"/>
      <c r="C91" s="5" t="s">
        <v>35</v>
      </c>
      <c r="D91" s="5"/>
      <c r="E91" s="38"/>
      <c r="F91" s="2"/>
      <c r="G91" s="2"/>
      <c r="H91" s="5" t="s">
        <v>35</v>
      </c>
      <c r="I91" s="5" t="s">
        <v>35</v>
      </c>
    </row>
    <row r="92" spans="1:9" x14ac:dyDescent="0.25">
      <c r="A92" s="2" t="s">
        <v>35</v>
      </c>
      <c r="B92" s="2"/>
      <c r="C92" s="5" t="s">
        <v>35</v>
      </c>
      <c r="D92" s="5"/>
      <c r="E92" s="38"/>
      <c r="F92" s="2"/>
      <c r="G92" s="2"/>
      <c r="H92" s="5" t="s">
        <v>35</v>
      </c>
      <c r="I92" s="5" t="s">
        <v>35</v>
      </c>
    </row>
    <row r="93" spans="1:9" x14ac:dyDescent="0.25">
      <c r="A93" s="2" t="s">
        <v>35</v>
      </c>
      <c r="B93" s="2"/>
      <c r="C93" s="5" t="s">
        <v>35</v>
      </c>
      <c r="D93" s="5"/>
      <c r="E93" s="38"/>
      <c r="F93" s="2"/>
      <c r="G93" s="2"/>
      <c r="H93" s="5" t="s">
        <v>35</v>
      </c>
      <c r="I93" s="5" t="s">
        <v>35</v>
      </c>
    </row>
    <row r="94" spans="1:9" x14ac:dyDescent="0.25">
      <c r="A94" s="2" t="s">
        <v>35</v>
      </c>
      <c r="B94" s="2"/>
    </row>
  </sheetData>
  <mergeCells count="2">
    <mergeCell ref="B7:C7"/>
    <mergeCell ref="G7:H7"/>
  </mergeCells>
  <pageMargins left="0.25" right="0.25" top="0.4" bottom="0.4" header="0.3" footer="0.3"/>
  <pageSetup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640F-E6D0-42D9-9B46-DDB472E049F9}">
  <dimension ref="B2:I8"/>
  <sheetViews>
    <sheetView showGridLines="0" workbookViewId="0">
      <selection activeCell="B11" sqref="B11"/>
    </sheetView>
  </sheetViews>
  <sheetFormatPr defaultRowHeight="12.75" x14ac:dyDescent="0.2"/>
  <cols>
    <col min="2" max="2" width="15.140625" bestFit="1" customWidth="1"/>
    <col min="3" max="3" width="11.5703125" bestFit="1" customWidth="1"/>
    <col min="4" max="4" width="3.28515625" customWidth="1"/>
    <col min="5" max="5" width="16.140625" customWidth="1"/>
    <col min="6" max="6" width="11.5703125" bestFit="1" customWidth="1"/>
    <col min="7" max="7" width="4.140625" customWidth="1"/>
    <col min="8" max="8" width="13.85546875" customWidth="1"/>
  </cols>
  <sheetData>
    <row r="2" spans="2:9" ht="15.75" x14ac:dyDescent="0.25">
      <c r="B2" s="65" t="s">
        <v>81</v>
      </c>
      <c r="C2" s="65"/>
      <c r="D2" s="58"/>
      <c r="E2" s="66" t="s">
        <v>82</v>
      </c>
      <c r="F2" s="66"/>
    </row>
    <row r="3" spans="2:9" ht="15.75" x14ac:dyDescent="0.25">
      <c r="B3" s="51" t="s">
        <v>86</v>
      </c>
      <c r="C3" s="53">
        <v>1000</v>
      </c>
      <c r="D3" s="53"/>
      <c r="E3" s="51" t="s">
        <v>4</v>
      </c>
      <c r="F3" s="53">
        <v>4510</v>
      </c>
    </row>
    <row r="4" spans="2:9" ht="15.75" x14ac:dyDescent="0.25">
      <c r="B4" s="51" t="s">
        <v>87</v>
      </c>
      <c r="C4" s="53">
        <v>1000</v>
      </c>
      <c r="D4" s="53"/>
      <c r="E4" s="51" t="s">
        <v>83</v>
      </c>
      <c r="F4" s="53">
        <v>5000</v>
      </c>
    </row>
    <row r="5" spans="2:9" ht="15.75" x14ac:dyDescent="0.25">
      <c r="B5" s="51" t="s">
        <v>88</v>
      </c>
      <c r="C5" s="53">
        <v>1000</v>
      </c>
      <c r="D5" s="53"/>
      <c r="E5" s="51" t="s">
        <v>20</v>
      </c>
      <c r="F5" s="53">
        <v>7750</v>
      </c>
    </row>
    <row r="6" spans="2:9" ht="15.75" x14ac:dyDescent="0.25">
      <c r="B6" s="51" t="s">
        <v>89</v>
      </c>
      <c r="C6" s="53">
        <v>33200</v>
      </c>
      <c r="D6" s="53"/>
      <c r="E6" s="51" t="s">
        <v>84</v>
      </c>
      <c r="F6" s="53">
        <v>23940</v>
      </c>
    </row>
    <row r="7" spans="2:9" ht="16.5" thickBot="1" x14ac:dyDescent="0.3">
      <c r="B7" s="52" t="s">
        <v>90</v>
      </c>
      <c r="C7" s="54">
        <f>SUM(C3:C6)</f>
        <v>36200</v>
      </c>
      <c r="D7" s="59"/>
      <c r="E7" s="52" t="s">
        <v>85</v>
      </c>
      <c r="F7" s="55">
        <f>SUM(F3:F6)</f>
        <v>41200</v>
      </c>
      <c r="H7" s="56">
        <f>C7-F7</f>
        <v>-5000</v>
      </c>
      <c r="I7" s="57" t="s">
        <v>91</v>
      </c>
    </row>
    <row r="8" spans="2:9" ht="16.5" thickTop="1" x14ac:dyDescent="0.25">
      <c r="E8" s="51"/>
      <c r="F8" s="51"/>
    </row>
  </sheetData>
  <mergeCells count="2">
    <mergeCell ref="B2:C2"/>
    <mergeCell ref="E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Financials</vt:lpstr>
      <vt:lpstr>Budget</vt:lpstr>
      <vt:lpstr>Financials!Print_Area</vt:lpstr>
      <vt:lpstr>Financials!Print_Titles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&amp; Scott Wylie</dc:creator>
  <cp:keywords/>
  <dc:description/>
  <cp:lastModifiedBy>Tara Zuehl</cp:lastModifiedBy>
  <cp:revision/>
  <cp:lastPrinted>2024-11-14T04:32:56Z</cp:lastPrinted>
  <dcterms:created xsi:type="dcterms:W3CDTF">2001-09-14T19:56:40Z</dcterms:created>
  <dcterms:modified xsi:type="dcterms:W3CDTF">2024-11-14T04:37:06Z</dcterms:modified>
  <cp:category/>
  <cp:contentStatus/>
</cp:coreProperties>
</file>