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fulton twp 2024 studies\"/>
    </mc:Choice>
  </mc:AlternateContent>
  <xr:revisionPtr revIDLastSave="0" documentId="13_ncr:1_{CE70126B-D96C-4893-8F0E-83AE85B3CC87}" xr6:coauthVersionLast="47" xr6:coauthVersionMax="47" xr10:uidLastSave="{00000000-0000-0000-0000-000000000000}"/>
  <bookViews>
    <workbookView xWindow="-120" yWindow="-120" windowWidth="29040" windowHeight="15840" xr2:uid="{78FDFA32-238F-4D25-B2D9-573C796C99C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I23" i="2"/>
  <c r="K22" i="2"/>
  <c r="I22" i="2"/>
  <c r="K21" i="2"/>
  <c r="I21" i="2"/>
  <c r="K20" i="2"/>
  <c r="I20" i="2"/>
  <c r="K19" i="2"/>
  <c r="I19" i="2"/>
  <c r="K18" i="2"/>
  <c r="I18" i="2"/>
  <c r="K17" i="2"/>
  <c r="I17" i="2"/>
  <c r="I2" i="2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I5" i="2"/>
  <c r="K5" i="2"/>
  <c r="Q5" i="2"/>
  <c r="R5" i="2"/>
  <c r="S5" i="2"/>
  <c r="I6" i="2"/>
  <c r="K6" i="2"/>
  <c r="Q6" i="2"/>
  <c r="R6" i="2"/>
  <c r="S6" i="2"/>
  <c r="I7" i="2"/>
  <c r="K7" i="2"/>
  <c r="Q7" i="2"/>
  <c r="R7" i="2"/>
  <c r="S7" i="2"/>
  <c r="I8" i="2"/>
  <c r="K8" i="2"/>
  <c r="Q8" i="2"/>
  <c r="R8" i="2"/>
  <c r="S8" i="2"/>
  <c r="I9" i="2"/>
  <c r="K9" i="2"/>
  <c r="Q9" i="2"/>
  <c r="R9" i="2"/>
  <c r="S9" i="2"/>
  <c r="D10" i="2"/>
  <c r="G10" i="2"/>
  <c r="H10" i="2"/>
  <c r="J10" i="2"/>
  <c r="K10" i="2"/>
  <c r="L10" i="2"/>
  <c r="M10" i="2"/>
  <c r="O10" i="2"/>
  <c r="P10" i="2"/>
  <c r="I11" i="2"/>
  <c r="I12" i="2"/>
  <c r="M12" i="2"/>
  <c r="P12" i="2"/>
  <c r="S12" i="2"/>
  <c r="S23" i="2" l="1"/>
  <c r="R23" i="2"/>
  <c r="Q23" i="2"/>
  <c r="S22" i="2"/>
  <c r="R22" i="2"/>
  <c r="Q22" i="2"/>
  <c r="S21" i="2"/>
  <c r="R21" i="2"/>
  <c r="Q21" i="2"/>
  <c r="S20" i="2"/>
  <c r="R20" i="2"/>
  <c r="Q20" i="2"/>
  <c r="S17" i="2"/>
  <c r="R17" i="2"/>
  <c r="Q17" i="2"/>
  <c r="S18" i="2"/>
  <c r="R18" i="2"/>
  <c r="Q18" i="2"/>
  <c r="S19" i="2"/>
  <c r="R19" i="2"/>
  <c r="Q19" i="2"/>
</calcChain>
</file>

<file path=xl/sharedStrings.xml><?xml version="1.0" encoding="utf-8"?>
<sst xmlns="http://schemas.openxmlformats.org/spreadsheetml/2006/main" count="179" uniqueCount="102">
  <si>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</si>
  <si>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</si>
  <si>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</si>
  <si>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</si>
  <si>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</si>
  <si>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</si>
  <si>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</si>
  <si>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</si>
  <si>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</si>
  <si>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</si>
  <si>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</si>
  <si>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</si>
  <si>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</si>
  <si>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</si>
  <si>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</si>
  <si>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</si>
  <si>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</si>
  <si>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</si>
  <si>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</si>
  <si>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</si>
  <si>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</si>
  <si>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</si>
  <si>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</si>
  <si>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</si>
  <si>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</si>
  <si>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</si>
  <si>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</si>
  <si>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</si>
  <si>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</si>
  <si>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</si>
  <si>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</si>
  <si>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</si>
  <si>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05-029-007-00</t>
  </si>
  <si>
    <t>4727 SKYLINE DR</t>
  </si>
  <si>
    <t>WD</t>
  </si>
  <si>
    <t>03-ARM'S LENGTH</t>
  </si>
  <si>
    <t>4511</t>
  </si>
  <si>
    <t>1083-0204</t>
  </si>
  <si>
    <t>05-029-009-50, 05-029-009-25, 05-029-011-02, 05-029-011-03</t>
  </si>
  <si>
    <t>RAINBOW LAKE SUB 2 WATER FRONT</t>
  </si>
  <si>
    <t>NOT INSPECTED</t>
  </si>
  <si>
    <t>401</t>
  </si>
  <si>
    <t>05-340-109-00</t>
  </si>
  <si>
    <t>4819 SHORE LN DR</t>
  </si>
  <si>
    <t>4512</t>
  </si>
  <si>
    <t>1103-0509</t>
  </si>
  <si>
    <t>4012 RAINBOW WATERFRONT</t>
  </si>
  <si>
    <t>SEWER</t>
  </si>
  <si>
    <t>05-340-125-00</t>
  </si>
  <si>
    <t>4970 LAKESIDE DR</t>
  </si>
  <si>
    <t>1098-186</t>
  </si>
  <si>
    <t>05-340-138-00</t>
  </si>
  <si>
    <t>4763 LAKESIDE DR</t>
  </si>
  <si>
    <t>1087-1154</t>
  </si>
  <si>
    <t>05-340-139-00</t>
  </si>
  <si>
    <t>4753 LAKESIDE DR</t>
  </si>
  <si>
    <t>1086-1362</t>
  </si>
  <si>
    <t>05-340-154-00</t>
  </si>
  <si>
    <t>4743 LAKESIDE DR</t>
  </si>
  <si>
    <t>1097-934</t>
  </si>
  <si>
    <t>05-340-163-00</t>
  </si>
  <si>
    <t>4643 LAKESIDE DR</t>
  </si>
  <si>
    <t>1105-727</t>
  </si>
  <si>
    <t>05-800-030-00</t>
  </si>
  <si>
    <t>9201 LAKESIDE DR</t>
  </si>
  <si>
    <t>4600</t>
  </si>
  <si>
    <t>1117-0592</t>
  </si>
  <si>
    <t>RAINBOW LAKE HEIGHTS W F</t>
  </si>
  <si>
    <t>05-825-068-00</t>
  </si>
  <si>
    <t>9639 LAKESIDE DR</t>
  </si>
  <si>
    <t>4610</t>
  </si>
  <si>
    <t>1078-0517</t>
  </si>
  <si>
    <t>RAINBOW LAKE WEST-WATER FRONT</t>
  </si>
  <si>
    <t>05-825-070-00</t>
  </si>
  <si>
    <t>9671 LAKESIDE DR</t>
  </si>
  <si>
    <t>PTA</t>
  </si>
  <si>
    <t>05-825-088-00</t>
  </si>
  <si>
    <t>9919 LAKESIDE DR</t>
  </si>
  <si>
    <t>MLC</t>
  </si>
  <si>
    <t>1108-1460</t>
  </si>
  <si>
    <t>05-825-425-00</t>
  </si>
  <si>
    <t>10661 LAKESIDE DR</t>
  </si>
  <si>
    <t>1108-685</t>
  </si>
  <si>
    <t>05-825-426-00, 05-825-424-01</t>
  </si>
  <si>
    <t>05-825-435-00</t>
  </si>
  <si>
    <t>10823 LAKESIDE DR</t>
  </si>
  <si>
    <t>1079-0366</t>
  </si>
  <si>
    <t>05-825-440-01</t>
  </si>
  <si>
    <t>10907 LAKESIDE DR</t>
  </si>
  <si>
    <t>1079-0129</t>
  </si>
  <si>
    <t>05-825-456-10</t>
  </si>
  <si>
    <t>11123 LAKESIDE DR</t>
  </si>
  <si>
    <t>1080-0691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</si>
  <si>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</si>
  <si>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</si>
  <si>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</si>
  <si>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</si>
  <si>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</si>
  <si>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</si>
  <si>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</si>
  <si>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LAKEFRONT LAND $5.00 PER SQ FOOT APPLIED</t>
  </si>
  <si>
    <t>LARGE PARCELS $2.75 PER SQ FOOT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</si>
</sst>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12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6E18-F0B3-465C-B7A2-9FC4ADD3D0F2}">
  <dimension ref="A1:BL25"/>
  <sheetViews>
    <sheetView tabSelected="1" workbookViewId="0">
      <selection activeCell="F13" sqref="F13"/>
    </sheetView>
  </sheetViews>
  <sheetFormatPr defaultRowHeight="15" x14ac:dyDescent="0.25"/>
  <cols>
    <col min="1" max="1" width="14.28515625" bestFit="1" customWidth="1"/>
    <col min="2" max="2" width="21.710937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855468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5703125" bestFit="1" customWidth="1"/>
    <col min="23" max="23" width="54" bestFit="1" customWidth="1"/>
    <col min="24" max="24" width="34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42</v>
      </c>
      <c r="B2" t="s">
        <v>43</v>
      </c>
      <c r="C2" s="27">
        <v>44697</v>
      </c>
      <c r="D2" s="17">
        <v>299900</v>
      </c>
      <c r="E2" t="s">
        <v>34</v>
      </c>
      <c r="F2" t="s">
        <v>35</v>
      </c>
      <c r="G2" s="17">
        <v>299900</v>
      </c>
      <c r="H2" s="17">
        <v>84600</v>
      </c>
      <c r="I2" s="22">
        <f t="shared" ref="I2:I9" si="0">H2/G2*100</f>
        <v>28.209403134378125</v>
      </c>
      <c r="J2" s="17">
        <v>194295</v>
      </c>
      <c r="K2" s="17">
        <f>G2-139470</f>
        <v>160430</v>
      </c>
      <c r="L2" s="17">
        <v>54825</v>
      </c>
      <c r="M2" s="32">
        <v>0</v>
      </c>
      <c r="N2" s="36">
        <v>0</v>
      </c>
      <c r="O2" s="41">
        <v>0.29599999999999999</v>
      </c>
      <c r="P2" s="41">
        <v>0.29599999999999999</v>
      </c>
      <c r="Q2" s="17" t="e">
        <f t="shared" ref="Q2:Q9" si="1">K2/M2</f>
        <v>#DIV/0!</v>
      </c>
      <c r="R2" s="17">
        <f t="shared" ref="R2:R9" si="2">K2/O2</f>
        <v>541993.24324324331</v>
      </c>
      <c r="S2" s="46">
        <f t="shared" ref="S2:S9" si="3">K2/O2/43560</f>
        <v>12.442452783361876</v>
      </c>
      <c r="T2" s="41">
        <v>0</v>
      </c>
      <c r="U2" s="6" t="s">
        <v>44</v>
      </c>
      <c r="V2" t="s">
        <v>45</v>
      </c>
      <c r="X2" t="s">
        <v>46</v>
      </c>
      <c r="Y2">
        <v>0</v>
      </c>
      <c r="Z2">
        <v>1</v>
      </c>
      <c r="AA2" s="8">
        <v>41878</v>
      </c>
      <c r="AB2" t="s">
        <v>47</v>
      </c>
      <c r="AC2" s="7" t="s">
        <v>41</v>
      </c>
    </row>
    <row r="3" spans="1:64" x14ac:dyDescent="0.25">
      <c r="A3" t="s">
        <v>48</v>
      </c>
      <c r="B3" t="s">
        <v>49</v>
      </c>
      <c r="C3" s="27">
        <v>44600</v>
      </c>
      <c r="D3" s="17">
        <v>278000</v>
      </c>
      <c r="E3" t="s">
        <v>34</v>
      </c>
      <c r="F3" t="s">
        <v>35</v>
      </c>
      <c r="G3" s="17">
        <v>278000</v>
      </c>
      <c r="H3" s="17">
        <v>68600</v>
      </c>
      <c r="I3" s="22">
        <f t="shared" si="0"/>
        <v>24.676258992805757</v>
      </c>
      <c r="J3" s="17">
        <v>199596</v>
      </c>
      <c r="K3" s="17">
        <f>G3-139735</f>
        <v>138265</v>
      </c>
      <c r="L3" s="17">
        <v>59861</v>
      </c>
      <c r="M3" s="32">
        <v>0</v>
      </c>
      <c r="N3" s="36">
        <v>0</v>
      </c>
      <c r="O3" s="41">
        <v>0.23499999999999999</v>
      </c>
      <c r="P3" s="41">
        <v>0.32300000000000001</v>
      </c>
      <c r="Q3" s="17" t="e">
        <f t="shared" si="1"/>
        <v>#DIV/0!</v>
      </c>
      <c r="R3" s="17">
        <f t="shared" si="2"/>
        <v>588361.70212765958</v>
      </c>
      <c r="S3" s="46">
        <f t="shared" si="3"/>
        <v>13.506926127815877</v>
      </c>
      <c r="T3" s="41">
        <v>0</v>
      </c>
      <c r="U3" s="6" t="s">
        <v>44</v>
      </c>
      <c r="V3" t="s">
        <v>50</v>
      </c>
      <c r="X3" t="s">
        <v>39</v>
      </c>
      <c r="Y3">
        <v>0</v>
      </c>
      <c r="Z3">
        <v>1</v>
      </c>
      <c r="AA3" s="8">
        <v>41878</v>
      </c>
      <c r="AB3" t="s">
        <v>47</v>
      </c>
      <c r="AC3" s="7" t="s">
        <v>41</v>
      </c>
    </row>
    <row r="4" spans="1:64" x14ac:dyDescent="0.25">
      <c r="A4" t="s">
        <v>51</v>
      </c>
      <c r="B4" t="s">
        <v>52</v>
      </c>
      <c r="C4" s="27">
        <v>44391</v>
      </c>
      <c r="D4" s="17">
        <v>277000</v>
      </c>
      <c r="E4" t="s">
        <v>34</v>
      </c>
      <c r="F4" t="s">
        <v>35</v>
      </c>
      <c r="G4" s="17">
        <v>277000</v>
      </c>
      <c r="H4" s="17">
        <v>108700</v>
      </c>
      <c r="I4" s="22">
        <f t="shared" si="0"/>
        <v>39.241877256317693</v>
      </c>
      <c r="J4" s="17">
        <v>254987</v>
      </c>
      <c r="K4" s="17">
        <f>G4-210362</f>
        <v>66638</v>
      </c>
      <c r="L4" s="17">
        <v>44625</v>
      </c>
      <c r="M4" s="32">
        <v>0</v>
      </c>
      <c r="N4" s="36">
        <v>0</v>
      </c>
      <c r="O4" s="41">
        <v>0.24099999999999999</v>
      </c>
      <c r="P4" s="41">
        <v>0.24099999999999999</v>
      </c>
      <c r="Q4" s="17" t="e">
        <f t="shared" si="1"/>
        <v>#DIV/0!</v>
      </c>
      <c r="R4" s="17">
        <f t="shared" si="2"/>
        <v>276506.22406639007</v>
      </c>
      <c r="S4" s="46">
        <f t="shared" si="3"/>
        <v>6.3477094597426555</v>
      </c>
      <c r="T4" s="41">
        <v>0</v>
      </c>
      <c r="U4" s="6" t="s">
        <v>44</v>
      </c>
      <c r="V4" t="s">
        <v>53</v>
      </c>
      <c r="X4" t="s">
        <v>39</v>
      </c>
      <c r="Y4">
        <v>0</v>
      </c>
      <c r="Z4">
        <v>1</v>
      </c>
      <c r="AA4" s="8">
        <v>41879</v>
      </c>
      <c r="AB4" t="s">
        <v>47</v>
      </c>
      <c r="AC4" s="7" t="s">
        <v>41</v>
      </c>
    </row>
    <row r="5" spans="1:64" x14ac:dyDescent="0.25">
      <c r="A5" t="s">
        <v>54</v>
      </c>
      <c r="B5" t="s">
        <v>55</v>
      </c>
      <c r="C5" s="27">
        <v>44420</v>
      </c>
      <c r="D5" s="17">
        <v>404000</v>
      </c>
      <c r="E5" t="s">
        <v>34</v>
      </c>
      <c r="F5" t="s">
        <v>35</v>
      </c>
      <c r="G5" s="17">
        <v>404000</v>
      </c>
      <c r="H5" s="17">
        <v>104300</v>
      </c>
      <c r="I5" s="22">
        <f t="shared" si="0"/>
        <v>25.816831683168317</v>
      </c>
      <c r="J5" s="17">
        <v>255129</v>
      </c>
      <c r="K5" s="17">
        <f>G5-206828</f>
        <v>197172</v>
      </c>
      <c r="L5" s="17">
        <v>48301</v>
      </c>
      <c r="M5" s="32">
        <v>0</v>
      </c>
      <c r="N5" s="36">
        <v>0</v>
      </c>
      <c r="O5" s="41">
        <v>0.26100000000000001</v>
      </c>
      <c r="P5" s="41">
        <v>0.26100000000000001</v>
      </c>
      <c r="Q5" s="17" t="e">
        <f t="shared" si="1"/>
        <v>#DIV/0!</v>
      </c>
      <c r="R5" s="17">
        <f t="shared" si="2"/>
        <v>755448.27586206899</v>
      </c>
      <c r="S5" s="46">
        <f t="shared" si="3"/>
        <v>17.342706057439599</v>
      </c>
      <c r="T5" s="41">
        <v>0</v>
      </c>
      <c r="U5" s="6" t="s">
        <v>44</v>
      </c>
      <c r="V5" t="s">
        <v>56</v>
      </c>
      <c r="X5" t="s">
        <v>39</v>
      </c>
      <c r="Y5">
        <v>0</v>
      </c>
      <c r="Z5">
        <v>1</v>
      </c>
      <c r="AA5" s="8">
        <v>41878</v>
      </c>
      <c r="AB5" t="s">
        <v>47</v>
      </c>
      <c r="AC5" s="7" t="s">
        <v>41</v>
      </c>
    </row>
    <row r="6" spans="1:64" x14ac:dyDescent="0.25">
      <c r="A6" t="s">
        <v>60</v>
      </c>
      <c r="B6" t="s">
        <v>61</v>
      </c>
      <c r="C6" s="27">
        <v>44728</v>
      </c>
      <c r="D6" s="17">
        <v>335000</v>
      </c>
      <c r="E6" t="s">
        <v>34</v>
      </c>
      <c r="F6" t="s">
        <v>35</v>
      </c>
      <c r="G6" s="17">
        <v>335000</v>
      </c>
      <c r="H6" s="17">
        <v>83300</v>
      </c>
      <c r="I6" s="22">
        <f t="shared" si="0"/>
        <v>24.865671641791046</v>
      </c>
      <c r="J6" s="17">
        <v>191871</v>
      </c>
      <c r="K6" s="17">
        <f>G6-132766</f>
        <v>202234</v>
      </c>
      <c r="L6" s="17">
        <v>59105</v>
      </c>
      <c r="M6" s="32">
        <v>0</v>
      </c>
      <c r="N6" s="36">
        <v>0</v>
      </c>
      <c r="O6" s="41">
        <v>0.31900000000000001</v>
      </c>
      <c r="P6" s="41">
        <v>0.31900000000000001</v>
      </c>
      <c r="Q6" s="17" t="e">
        <f t="shared" si="1"/>
        <v>#DIV/0!</v>
      </c>
      <c r="R6" s="17">
        <f t="shared" si="2"/>
        <v>633962.38244514109</v>
      </c>
      <c r="S6" s="46">
        <f t="shared" si="3"/>
        <v>14.553773701679088</v>
      </c>
      <c r="T6" s="41">
        <v>0</v>
      </c>
      <c r="U6" s="6" t="s">
        <v>44</v>
      </c>
      <c r="V6" t="s">
        <v>62</v>
      </c>
      <c r="X6" t="s">
        <v>39</v>
      </c>
      <c r="Y6">
        <v>0</v>
      </c>
      <c r="Z6">
        <v>1</v>
      </c>
      <c r="AA6" s="8">
        <v>41885</v>
      </c>
      <c r="AB6" t="s">
        <v>47</v>
      </c>
      <c r="AC6" s="7" t="s">
        <v>41</v>
      </c>
    </row>
    <row r="7" spans="1:64" x14ac:dyDescent="0.25">
      <c r="A7" t="s">
        <v>76</v>
      </c>
      <c r="B7" t="s">
        <v>77</v>
      </c>
      <c r="C7" s="27">
        <v>44805</v>
      </c>
      <c r="D7" s="17">
        <v>540000</v>
      </c>
      <c r="E7" t="s">
        <v>78</v>
      </c>
      <c r="F7" t="s">
        <v>35</v>
      </c>
      <c r="G7" s="17">
        <v>540000</v>
      </c>
      <c r="H7" s="17">
        <v>133900</v>
      </c>
      <c r="I7" s="22">
        <f t="shared" si="0"/>
        <v>24.796296296296298</v>
      </c>
      <c r="J7" s="17">
        <v>457437</v>
      </c>
      <c r="K7" s="17">
        <f>G7-371034</f>
        <v>168966</v>
      </c>
      <c r="L7" s="17">
        <v>86403</v>
      </c>
      <c r="M7" s="32">
        <v>0</v>
      </c>
      <c r="N7" s="36">
        <v>0</v>
      </c>
      <c r="O7" s="41">
        <v>0.46700000000000003</v>
      </c>
      <c r="P7" s="41">
        <v>0.46700000000000003</v>
      </c>
      <c r="Q7" s="17" t="e">
        <f t="shared" si="1"/>
        <v>#DIV/0!</v>
      </c>
      <c r="R7" s="17">
        <f t="shared" si="2"/>
        <v>361811.56316916487</v>
      </c>
      <c r="S7" s="46">
        <f t="shared" si="3"/>
        <v>8.3060505778045197</v>
      </c>
      <c r="T7" s="41">
        <v>0</v>
      </c>
      <c r="U7" s="6" t="s">
        <v>70</v>
      </c>
      <c r="V7" t="s">
        <v>79</v>
      </c>
      <c r="X7" t="s">
        <v>72</v>
      </c>
      <c r="Y7">
        <v>0</v>
      </c>
      <c r="Z7">
        <v>1</v>
      </c>
      <c r="AA7" s="8">
        <v>44834</v>
      </c>
      <c r="AB7" t="s">
        <v>47</v>
      </c>
      <c r="AC7" s="7" t="s">
        <v>41</v>
      </c>
    </row>
    <row r="8" spans="1:64" x14ac:dyDescent="0.25">
      <c r="A8" t="s">
        <v>84</v>
      </c>
      <c r="B8" t="s">
        <v>85</v>
      </c>
      <c r="C8" s="27">
        <v>44306</v>
      </c>
      <c r="D8" s="17">
        <v>350000</v>
      </c>
      <c r="E8" t="s">
        <v>34</v>
      </c>
      <c r="F8" t="s">
        <v>35</v>
      </c>
      <c r="G8" s="17">
        <v>350000</v>
      </c>
      <c r="H8" s="17">
        <v>116300</v>
      </c>
      <c r="I8" s="22">
        <f t="shared" si="0"/>
        <v>33.228571428571428</v>
      </c>
      <c r="J8" s="17">
        <v>280721</v>
      </c>
      <c r="K8" s="17">
        <f>G8-194246</f>
        <v>155754</v>
      </c>
      <c r="L8" s="17">
        <v>86475</v>
      </c>
      <c r="M8" s="32">
        <v>0</v>
      </c>
      <c r="N8" s="36">
        <v>0</v>
      </c>
      <c r="O8" s="41">
        <v>0.46700000000000003</v>
      </c>
      <c r="P8" s="41">
        <v>0.46700000000000003</v>
      </c>
      <c r="Q8" s="17" t="e">
        <f t="shared" si="1"/>
        <v>#DIV/0!</v>
      </c>
      <c r="R8" s="17">
        <f t="shared" si="2"/>
        <v>333520.34261241968</v>
      </c>
      <c r="S8" s="46">
        <f t="shared" si="3"/>
        <v>7.656573521864547</v>
      </c>
      <c r="T8" s="41">
        <v>0</v>
      </c>
      <c r="U8" s="6" t="s">
        <v>70</v>
      </c>
      <c r="V8" t="s">
        <v>86</v>
      </c>
      <c r="X8" t="s">
        <v>72</v>
      </c>
      <c r="Y8">
        <v>0</v>
      </c>
      <c r="Z8">
        <v>1</v>
      </c>
      <c r="AA8" s="8">
        <v>42233</v>
      </c>
      <c r="AB8" t="s">
        <v>47</v>
      </c>
      <c r="AC8" s="7" t="s">
        <v>41</v>
      </c>
    </row>
    <row r="9" spans="1:64" ht="15.75" thickBot="1" x14ac:dyDescent="0.3">
      <c r="A9" t="s">
        <v>87</v>
      </c>
      <c r="B9" t="s">
        <v>88</v>
      </c>
      <c r="C9" s="27">
        <v>44302</v>
      </c>
      <c r="D9" s="17">
        <v>126400</v>
      </c>
      <c r="E9" t="s">
        <v>34</v>
      </c>
      <c r="F9" t="s">
        <v>35</v>
      </c>
      <c r="G9" s="17">
        <v>126400</v>
      </c>
      <c r="H9" s="17">
        <v>33700</v>
      </c>
      <c r="I9" s="22">
        <f t="shared" si="0"/>
        <v>26.661392405063289</v>
      </c>
      <c r="J9" s="17">
        <v>160523</v>
      </c>
      <c r="K9" s="17">
        <f>G9-63313</f>
        <v>63087</v>
      </c>
      <c r="L9" s="17">
        <v>97210</v>
      </c>
      <c r="M9" s="32">
        <v>0</v>
      </c>
      <c r="N9" s="36">
        <v>0</v>
      </c>
      <c r="O9" s="41">
        <v>0.29899999999999999</v>
      </c>
      <c r="P9" s="41">
        <v>0.52500000000000002</v>
      </c>
      <c r="Q9" s="17" t="e">
        <f t="shared" si="1"/>
        <v>#DIV/0!</v>
      </c>
      <c r="R9" s="17">
        <f t="shared" si="2"/>
        <v>210993.3110367893</v>
      </c>
      <c r="S9" s="46">
        <f t="shared" si="3"/>
        <v>4.8437399227913058</v>
      </c>
      <c r="T9" s="41">
        <v>0</v>
      </c>
      <c r="U9" s="6" t="s">
        <v>70</v>
      </c>
      <c r="V9" t="s">
        <v>89</v>
      </c>
      <c r="X9" t="s">
        <v>72</v>
      </c>
      <c r="Y9">
        <v>0</v>
      </c>
      <c r="Z9">
        <v>1</v>
      </c>
      <c r="AA9" s="8">
        <v>44834</v>
      </c>
      <c r="AB9" t="s">
        <v>47</v>
      </c>
      <c r="AC9" s="7" t="s">
        <v>41</v>
      </c>
    </row>
    <row r="10" spans="1:64" ht="15.75" thickTop="1" x14ac:dyDescent="0.25">
      <c r="A10" s="10"/>
      <c r="B10" s="10"/>
      <c r="C10" s="28" t="s">
        <v>93</v>
      </c>
      <c r="D10" s="18">
        <f>+SUM(D2:D9)</f>
        <v>2610300</v>
      </c>
      <c r="E10" s="10"/>
      <c r="F10" s="10"/>
      <c r="G10" s="18">
        <f>+SUM(G2:G9)</f>
        <v>2610300</v>
      </c>
      <c r="H10" s="18">
        <f>+SUM(H2:H9)</f>
        <v>733400</v>
      </c>
      <c r="I10" s="23"/>
      <c r="J10" s="18">
        <f>+SUM(J2:J9)</f>
        <v>1994559</v>
      </c>
      <c r="K10" s="18">
        <f>+SUM(K2:K9)</f>
        <v>1152546</v>
      </c>
      <c r="L10" s="18">
        <f>+SUM(L2:L9)</f>
        <v>536805</v>
      </c>
      <c r="M10" s="33">
        <f>+SUM(M2:M9)</f>
        <v>0</v>
      </c>
      <c r="N10" s="37"/>
      <c r="O10" s="42">
        <f>+SUM(O2:O9)</f>
        <v>2.585</v>
      </c>
      <c r="P10" s="42">
        <f>+SUM(P2:P9)</f>
        <v>2.899</v>
      </c>
      <c r="Q10" s="18"/>
      <c r="R10" s="18"/>
      <c r="S10" s="47"/>
      <c r="T10" s="42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64" x14ac:dyDescent="0.25">
      <c r="A11" s="12"/>
      <c r="B11" s="12"/>
      <c r="C11" s="29"/>
      <c r="D11" s="19"/>
      <c r="E11" s="12"/>
      <c r="F11" s="12"/>
      <c r="G11" s="19"/>
      <c r="H11" s="19" t="s">
        <v>94</v>
      </c>
      <c r="I11" s="24">
        <f>H10/G10*100</f>
        <v>28.096387388422787</v>
      </c>
      <c r="J11" s="19"/>
      <c r="K11" s="19"/>
      <c r="L11" s="19" t="s">
        <v>95</v>
      </c>
      <c r="M11" s="34"/>
      <c r="N11" s="38"/>
      <c r="O11" s="43" t="s">
        <v>95</v>
      </c>
      <c r="P11" s="43"/>
      <c r="Q11" s="19"/>
      <c r="R11" s="19" t="s">
        <v>95</v>
      </c>
      <c r="S11" s="48"/>
      <c r="T11" s="43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4" x14ac:dyDescent="0.25">
      <c r="A12" s="14"/>
      <c r="B12" s="14"/>
      <c r="C12" s="30"/>
      <c r="D12" s="20"/>
      <c r="E12" s="14"/>
      <c r="F12" s="14"/>
      <c r="G12" s="20"/>
      <c r="H12" s="20" t="s">
        <v>96</v>
      </c>
      <c r="I12" s="25">
        <f>STDEV(I2:I9)</f>
        <v>5.2088753456301591</v>
      </c>
      <c r="J12" s="20"/>
      <c r="K12" s="20"/>
      <c r="L12" s="20" t="s">
        <v>97</v>
      </c>
      <c r="M12" s="50" t="e">
        <f>K10/M10</f>
        <v>#DIV/0!</v>
      </c>
      <c r="N12" s="39"/>
      <c r="O12" s="44" t="s">
        <v>98</v>
      </c>
      <c r="P12" s="44">
        <f>K10/O10</f>
        <v>445859.18762088974</v>
      </c>
      <c r="Q12" s="20"/>
      <c r="R12" s="20" t="s">
        <v>99</v>
      </c>
      <c r="S12" s="49">
        <f>K10/O10/43560</f>
        <v>10.235518540424467</v>
      </c>
      <c r="T12" s="44"/>
      <c r="U12" s="15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4" spans="1:64" s="1" customFormat="1" x14ac:dyDescent="0.25">
      <c r="A14" s="1" t="s">
        <v>100</v>
      </c>
      <c r="C14" s="51"/>
      <c r="D14" s="52"/>
      <c r="G14" s="52"/>
      <c r="H14" s="52"/>
      <c r="I14" s="53"/>
      <c r="J14" s="52"/>
      <c r="K14" s="52"/>
      <c r="L14" s="52"/>
      <c r="M14" s="54"/>
      <c r="N14" s="55"/>
      <c r="O14" s="56"/>
      <c r="P14" s="56"/>
      <c r="Q14" s="52"/>
      <c r="R14" s="52"/>
      <c r="S14" s="57"/>
      <c r="T14" s="56"/>
      <c r="U14" s="9"/>
    </row>
    <row r="17" spans="1:57" x14ac:dyDescent="0.25">
      <c r="A17" t="s">
        <v>63</v>
      </c>
      <c r="B17" t="s">
        <v>64</v>
      </c>
      <c r="C17" s="27">
        <v>45012</v>
      </c>
      <c r="D17" s="17">
        <v>325000</v>
      </c>
      <c r="E17" t="s">
        <v>34</v>
      </c>
      <c r="F17" t="s">
        <v>35</v>
      </c>
      <c r="G17" s="17">
        <v>325000</v>
      </c>
      <c r="H17" s="17">
        <v>171100</v>
      </c>
      <c r="I17" s="22">
        <f t="shared" ref="I17:I23" si="4">H17/G17*100</f>
        <v>52.646153846153844</v>
      </c>
      <c r="J17" s="17">
        <v>435453</v>
      </c>
      <c r="K17" s="17">
        <f>G17-287085</f>
        <v>37915</v>
      </c>
      <c r="L17" s="17">
        <v>148368</v>
      </c>
      <c r="M17" s="32">
        <v>0</v>
      </c>
      <c r="N17" s="36">
        <v>0</v>
      </c>
      <c r="O17" s="41">
        <v>0.80100000000000005</v>
      </c>
      <c r="P17" s="41">
        <v>0.80100000000000005</v>
      </c>
      <c r="Q17" s="17" t="e">
        <f t="shared" ref="Q17:Q23" si="5">K17/M17</f>
        <v>#DIV/0!</v>
      </c>
      <c r="R17" s="17">
        <f t="shared" ref="R17:R23" si="6">K17/O17</f>
        <v>47334.581772784019</v>
      </c>
      <c r="S17" s="46">
        <f t="shared" ref="S17:S23" si="7">K17/O17/43560</f>
        <v>1.0866524741226817</v>
      </c>
      <c r="T17" s="41">
        <v>0</v>
      </c>
      <c r="U17" s="6" t="s">
        <v>65</v>
      </c>
      <c r="V17" t="s">
        <v>66</v>
      </c>
      <c r="X17" t="s">
        <v>67</v>
      </c>
      <c r="Y17">
        <v>0</v>
      </c>
      <c r="Z17">
        <v>1</v>
      </c>
      <c r="AA17" s="8">
        <v>41782</v>
      </c>
      <c r="AB17" t="s">
        <v>47</v>
      </c>
      <c r="AC17" s="7" t="s">
        <v>41</v>
      </c>
    </row>
    <row r="18" spans="1:57" x14ac:dyDescent="0.25">
      <c r="A18" t="s">
        <v>68</v>
      </c>
      <c r="B18" t="s">
        <v>69</v>
      </c>
      <c r="C18" s="27">
        <v>44292</v>
      </c>
      <c r="D18" s="17">
        <v>415000</v>
      </c>
      <c r="E18" t="s">
        <v>34</v>
      </c>
      <c r="F18" t="s">
        <v>35</v>
      </c>
      <c r="G18" s="17">
        <v>415000</v>
      </c>
      <c r="H18" s="17">
        <v>222200</v>
      </c>
      <c r="I18" s="22">
        <f t="shared" si="4"/>
        <v>53.5421686746988</v>
      </c>
      <c r="J18" s="17">
        <v>505302</v>
      </c>
      <c r="K18" s="17">
        <f>G18-363949</f>
        <v>51051</v>
      </c>
      <c r="L18" s="17">
        <v>141353</v>
      </c>
      <c r="M18" s="32">
        <v>0</v>
      </c>
      <c r="N18" s="36">
        <v>0</v>
      </c>
      <c r="O18" s="41">
        <v>0.94799999999999995</v>
      </c>
      <c r="P18" s="41">
        <v>0.94799999999999995</v>
      </c>
      <c r="Q18" s="17" t="e">
        <f t="shared" si="5"/>
        <v>#DIV/0!</v>
      </c>
      <c r="R18" s="17">
        <f t="shared" si="6"/>
        <v>53851.265822784815</v>
      </c>
      <c r="S18" s="46">
        <f t="shared" si="7"/>
        <v>1.2362549546093851</v>
      </c>
      <c r="T18" s="41">
        <v>0</v>
      </c>
      <c r="U18" s="6" t="s">
        <v>70</v>
      </c>
      <c r="V18" t="s">
        <v>71</v>
      </c>
      <c r="X18" t="s">
        <v>72</v>
      </c>
      <c r="Y18">
        <v>0</v>
      </c>
      <c r="Z18">
        <v>1</v>
      </c>
      <c r="AA18" s="8">
        <v>42166</v>
      </c>
      <c r="AB18" t="s">
        <v>47</v>
      </c>
      <c r="AC18" s="7" t="s">
        <v>41</v>
      </c>
    </row>
    <row r="19" spans="1:57" x14ac:dyDescent="0.25">
      <c r="A19" t="s">
        <v>73</v>
      </c>
      <c r="B19" t="s">
        <v>74</v>
      </c>
      <c r="C19" s="27">
        <v>44344</v>
      </c>
      <c r="D19" s="17">
        <v>380000</v>
      </c>
      <c r="E19" t="s">
        <v>75</v>
      </c>
      <c r="F19" t="s">
        <v>35</v>
      </c>
      <c r="G19" s="17">
        <v>380000</v>
      </c>
      <c r="H19" s="17">
        <v>148200</v>
      </c>
      <c r="I19" s="22">
        <f t="shared" si="4"/>
        <v>39</v>
      </c>
      <c r="J19" s="17">
        <v>410359</v>
      </c>
      <c r="K19" s="17">
        <f>G19-254959</f>
        <v>125041</v>
      </c>
      <c r="L19" s="17">
        <v>155400</v>
      </c>
      <c r="M19" s="32">
        <v>0</v>
      </c>
      <c r="N19" s="36">
        <v>0</v>
      </c>
      <c r="O19" s="41">
        <v>1.427</v>
      </c>
      <c r="P19" s="41">
        <v>1.427</v>
      </c>
      <c r="Q19" s="17" t="e">
        <f t="shared" si="5"/>
        <v>#DIV/0!</v>
      </c>
      <c r="R19" s="17">
        <f t="shared" si="6"/>
        <v>87625.087596355996</v>
      </c>
      <c r="S19" s="46">
        <f t="shared" si="7"/>
        <v>2.0115952157106518</v>
      </c>
      <c r="T19" s="41">
        <v>0</v>
      </c>
      <c r="U19" s="6" t="s">
        <v>70</v>
      </c>
      <c r="X19" t="s">
        <v>72</v>
      </c>
      <c r="Y19">
        <v>0</v>
      </c>
      <c r="Z19">
        <v>1</v>
      </c>
      <c r="AA19" s="8">
        <v>44574</v>
      </c>
      <c r="AB19" t="s">
        <v>47</v>
      </c>
      <c r="AC19" s="7" t="s">
        <v>41</v>
      </c>
    </row>
    <row r="20" spans="1:57" x14ac:dyDescent="0.25">
      <c r="A20" t="s">
        <v>32</v>
      </c>
      <c r="B20" t="s">
        <v>33</v>
      </c>
      <c r="C20" s="27">
        <v>44364</v>
      </c>
      <c r="D20" s="17">
        <v>640000</v>
      </c>
      <c r="E20" t="s">
        <v>34</v>
      </c>
      <c r="F20" t="s">
        <v>35</v>
      </c>
      <c r="G20" s="17">
        <v>640000</v>
      </c>
      <c r="H20" s="17">
        <v>240300</v>
      </c>
      <c r="I20" s="22">
        <f t="shared" si="4"/>
        <v>37.546875</v>
      </c>
      <c r="J20" s="17">
        <v>476915</v>
      </c>
      <c r="K20" s="17">
        <f>G20-216734</f>
        <v>423266</v>
      </c>
      <c r="L20" s="17">
        <v>260181</v>
      </c>
      <c r="M20" s="32">
        <v>0</v>
      </c>
      <c r="N20" s="36">
        <v>0</v>
      </c>
      <c r="O20" s="41">
        <v>3.5630000000000002</v>
      </c>
      <c r="P20" s="41">
        <v>1</v>
      </c>
      <c r="Q20" s="17" t="e">
        <f t="shared" si="5"/>
        <v>#DIV/0!</v>
      </c>
      <c r="R20" s="17">
        <f t="shared" si="6"/>
        <v>118794.83581251753</v>
      </c>
      <c r="S20" s="46">
        <f t="shared" si="7"/>
        <v>2.7271541738410821</v>
      </c>
      <c r="T20" s="41">
        <v>0</v>
      </c>
      <c r="U20" s="6" t="s">
        <v>36</v>
      </c>
      <c r="V20" t="s">
        <v>37</v>
      </c>
      <c r="W20" t="s">
        <v>38</v>
      </c>
      <c r="X20" t="s">
        <v>39</v>
      </c>
      <c r="Y20">
        <v>0</v>
      </c>
      <c r="Z20">
        <v>1</v>
      </c>
      <c r="AA20" t="s">
        <v>40</v>
      </c>
      <c r="AC20" s="7" t="s">
        <v>41</v>
      </c>
      <c r="AL20" s="3"/>
      <c r="BC20" s="3"/>
      <c r="BE20" s="3"/>
    </row>
    <row r="21" spans="1:57" x14ac:dyDescent="0.25">
      <c r="A21" t="s">
        <v>80</v>
      </c>
      <c r="B21" t="s">
        <v>81</v>
      </c>
      <c r="C21" s="27">
        <v>44729</v>
      </c>
      <c r="D21" s="17">
        <v>420000</v>
      </c>
      <c r="E21" t="s">
        <v>34</v>
      </c>
      <c r="F21" t="s">
        <v>35</v>
      </c>
      <c r="G21" s="17">
        <v>420000</v>
      </c>
      <c r="H21" s="17">
        <v>185200</v>
      </c>
      <c r="I21" s="22">
        <f t="shared" si="4"/>
        <v>44.095238095238095</v>
      </c>
      <c r="J21" s="17">
        <v>388608</v>
      </c>
      <c r="K21" s="17">
        <f>G21-208844</f>
        <v>211156</v>
      </c>
      <c r="L21" s="17">
        <v>179764</v>
      </c>
      <c r="M21" s="32">
        <v>0</v>
      </c>
      <c r="N21" s="36">
        <v>0</v>
      </c>
      <c r="O21" s="41">
        <v>1.27</v>
      </c>
      <c r="P21" s="41">
        <v>0.40200000000000002</v>
      </c>
      <c r="Q21" s="17" t="e">
        <f t="shared" si="5"/>
        <v>#DIV/0!</v>
      </c>
      <c r="R21" s="17">
        <f t="shared" si="6"/>
        <v>166264.56692913384</v>
      </c>
      <c r="S21" s="46">
        <f t="shared" si="7"/>
        <v>3.8169092499801156</v>
      </c>
      <c r="T21" s="41">
        <v>0</v>
      </c>
      <c r="U21" s="6" t="s">
        <v>70</v>
      </c>
      <c r="V21" t="s">
        <v>82</v>
      </c>
      <c r="W21" t="s">
        <v>83</v>
      </c>
      <c r="X21" t="s">
        <v>72</v>
      </c>
      <c r="Y21">
        <v>0</v>
      </c>
      <c r="Z21">
        <v>1</v>
      </c>
      <c r="AA21" s="8">
        <v>42233</v>
      </c>
      <c r="AB21" t="s">
        <v>47</v>
      </c>
      <c r="AC21" s="7" t="s">
        <v>41</v>
      </c>
    </row>
    <row r="22" spans="1:57" x14ac:dyDescent="0.25">
      <c r="A22" t="s">
        <v>57</v>
      </c>
      <c r="B22" t="s">
        <v>58</v>
      </c>
      <c r="C22" s="27">
        <v>44589</v>
      </c>
      <c r="D22" s="17">
        <v>530000</v>
      </c>
      <c r="E22" t="s">
        <v>34</v>
      </c>
      <c r="F22" t="s">
        <v>35</v>
      </c>
      <c r="G22" s="17">
        <v>530000</v>
      </c>
      <c r="H22" s="17">
        <v>115600</v>
      </c>
      <c r="I22" s="22">
        <f t="shared" si="4"/>
        <v>21.811320754716981</v>
      </c>
      <c r="J22" s="17">
        <v>350290</v>
      </c>
      <c r="K22" s="17">
        <f>G22-273845</f>
        <v>256155</v>
      </c>
      <c r="L22" s="17">
        <v>76445</v>
      </c>
      <c r="M22" s="32">
        <v>0</v>
      </c>
      <c r="N22" s="36">
        <v>0</v>
      </c>
      <c r="O22" s="41">
        <v>0.71299999999999997</v>
      </c>
      <c r="P22" s="41">
        <v>0.41299999999999998</v>
      </c>
      <c r="Q22" s="17" t="e">
        <f t="shared" si="5"/>
        <v>#DIV/0!</v>
      </c>
      <c r="R22" s="17">
        <f t="shared" si="6"/>
        <v>359263.67461430578</v>
      </c>
      <c r="S22" s="46">
        <f t="shared" si="7"/>
        <v>8.2475591050116108</v>
      </c>
      <c r="T22" s="41">
        <v>0</v>
      </c>
      <c r="U22" s="6" t="s">
        <v>44</v>
      </c>
      <c r="V22" t="s">
        <v>59</v>
      </c>
      <c r="X22" t="s">
        <v>39</v>
      </c>
      <c r="Y22">
        <v>0</v>
      </c>
      <c r="Z22">
        <v>1</v>
      </c>
      <c r="AA22" s="8">
        <v>43811</v>
      </c>
      <c r="AB22" t="s">
        <v>47</v>
      </c>
      <c r="AC22" s="7" t="s">
        <v>41</v>
      </c>
    </row>
    <row r="23" spans="1:57" x14ac:dyDescent="0.25">
      <c r="A23" t="s">
        <v>90</v>
      </c>
      <c r="B23" t="s">
        <v>91</v>
      </c>
      <c r="C23" s="27">
        <v>44329</v>
      </c>
      <c r="D23" s="17">
        <v>260000</v>
      </c>
      <c r="E23" t="s">
        <v>34</v>
      </c>
      <c r="F23" t="s">
        <v>35</v>
      </c>
      <c r="G23" s="17">
        <v>260000</v>
      </c>
      <c r="H23" s="17">
        <v>0</v>
      </c>
      <c r="I23" s="22">
        <f t="shared" si="4"/>
        <v>0</v>
      </c>
      <c r="J23" s="17">
        <v>293885</v>
      </c>
      <c r="K23" s="17">
        <f>G23-149385</f>
        <v>110615</v>
      </c>
      <c r="L23" s="17">
        <v>144500</v>
      </c>
      <c r="M23" s="32">
        <v>0</v>
      </c>
      <c r="N23" s="36">
        <v>0</v>
      </c>
      <c r="O23" s="41">
        <v>0.78100000000000003</v>
      </c>
      <c r="P23" s="41">
        <v>0.78100000000000003</v>
      </c>
      <c r="Q23" s="17" t="e">
        <f t="shared" si="5"/>
        <v>#DIV/0!</v>
      </c>
      <c r="R23" s="17">
        <f t="shared" si="6"/>
        <v>141632.5224071703</v>
      </c>
      <c r="S23" s="46">
        <f t="shared" si="7"/>
        <v>3.2514353169690149</v>
      </c>
      <c r="T23" s="41">
        <v>0</v>
      </c>
      <c r="U23" s="6" t="s">
        <v>70</v>
      </c>
      <c r="V23" t="s">
        <v>92</v>
      </c>
      <c r="X23" t="s">
        <v>72</v>
      </c>
      <c r="Y23">
        <v>0</v>
      </c>
      <c r="Z23">
        <v>0</v>
      </c>
      <c r="AA23" s="8">
        <v>43812</v>
      </c>
      <c r="AB23" t="s">
        <v>47</v>
      </c>
      <c r="AC23" s="7" t="s">
        <v>41</v>
      </c>
    </row>
    <row r="25" spans="1:57" s="1" customFormat="1" x14ac:dyDescent="0.25">
      <c r="A25" s="1" t="s">
        <v>101</v>
      </c>
      <c r="C25" s="51"/>
      <c r="D25" s="52"/>
      <c r="G25" s="52"/>
      <c r="H25" s="52"/>
      <c r="I25" s="53"/>
      <c r="J25" s="52"/>
      <c r="K25" s="52"/>
      <c r="L25" s="52"/>
      <c r="M25" s="54"/>
      <c r="N25" s="55"/>
      <c r="O25" s="56"/>
      <c r="P25" s="56"/>
      <c r="Q25" s="52"/>
      <c r="R25" s="52"/>
      <c r="S25" s="57"/>
      <c r="T25" s="56"/>
      <c r="U25" s="9"/>
    </row>
  </sheetData>
  <conditionalFormatting sqref="A2:AF9">
    <cfRule type="expression" dxfId="11" priority="11" stopIfTrue="1">
      <formula>MOD(ROW(),4)&gt;1</formula>
    </cfRule>
    <cfRule type="expression" dxfId="10" priority="12" stopIfTrue="1">
      <formula>MOD(ROW(),4)&lt;2</formula>
    </cfRule>
  </conditionalFormatting>
  <conditionalFormatting sqref="A17:AF19">
    <cfRule type="expression" dxfId="9" priority="9" stopIfTrue="1">
      <formula>MOD(ROW(),4)&gt;1</formula>
    </cfRule>
    <cfRule type="expression" dxfId="8" priority="10" stopIfTrue="1">
      <formula>MOD(ROW(),4)&lt;2</formula>
    </cfRule>
  </conditionalFormatting>
  <conditionalFormatting sqref="A20:AF20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A21:AF21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22:AF22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23:AF2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3B54-7136-47ED-A8F3-21EAA51320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2023-10-03T22:26:05Z</dcterms:created>
  <dcterms:modified xsi:type="dcterms:W3CDTF">2024-07-25T18:29:05Z</dcterms:modified>
</cp:coreProperties>
</file>