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18300" windowHeight="10455" tabRatio="662" activeTab="8"/>
  </bookViews>
  <sheets>
    <sheet name="Summary" sheetId="19" r:id="rId1"/>
    <sheet name="GenFund" sheetId="4" r:id="rId2"/>
    <sheet name="Park &amp; Rec " sheetId="5" r:id="rId3"/>
    <sheet name="Open Space" sheetId="7" r:id="rId4"/>
    <sheet name="Impact E" sheetId="8" r:id="rId5"/>
    <sheet name="Impact W" sheetId="15" r:id="rId6"/>
    <sheet name="Capital" sheetId="10" r:id="rId7"/>
    <sheet name="Highway" sheetId="11" r:id="rId8"/>
    <sheet name="Emergency" sheetId="12" r:id="rId9"/>
    <sheet name="Fire Hydrant" sheetId="18" r:id="rId10"/>
    <sheet name="Reserve" sheetId="20" r:id="rId11"/>
  </sheets>
  <definedNames>
    <definedName name="_xlnm.Print_Area" localSheetId="6">Capital!$A$1:$U$22</definedName>
    <definedName name="_xlnm.Print_Area" localSheetId="8">Emergency!$A$1:$X$35</definedName>
    <definedName name="_xlnm.Print_Area" localSheetId="9">'Fire Hydrant'!$A$1:$X$24</definedName>
    <definedName name="_xlnm.Print_Area" localSheetId="1">GenFund!$A$1:$X$136</definedName>
    <definedName name="_xlnm.Print_Area" localSheetId="7">Highway!$A$1:$U$22</definedName>
    <definedName name="_xlnm.Print_Area" localSheetId="4">'Impact E'!$A$1:$U$23</definedName>
    <definedName name="_xlnm.Print_Area" localSheetId="5">'Impact W'!$A$1:$U$23</definedName>
    <definedName name="_xlnm.Print_Area" localSheetId="3">'Open Space'!$A$1:$U$31</definedName>
    <definedName name="_xlnm.Print_Area" localSheetId="2">'Park &amp; Rec '!$A$1:$V$40</definedName>
    <definedName name="_xlnm.Print_Area" localSheetId="10">Reserve!$A$1:$U$21</definedName>
    <definedName name="_xlnm.Print_Titles" localSheetId="6">Capital!$A:$C,Capital!$2:$3</definedName>
    <definedName name="_xlnm.Print_Titles" localSheetId="8">Emergency!$A:$C,Emergency!$1:$3</definedName>
    <definedName name="_xlnm.Print_Titles" localSheetId="9">'Fire Hydrant'!$A:$E,'Fire Hydrant'!$1:$3</definedName>
    <definedName name="_xlnm.Print_Titles" localSheetId="1">GenFund!$A:$E,GenFund!$1:$3</definedName>
    <definedName name="_xlnm.Print_Titles" localSheetId="7">Highway!$A:$C,Highway!$1:$3</definedName>
    <definedName name="_xlnm.Print_Titles" localSheetId="4">'Impact E'!$A:$C,'Impact E'!$2:$3</definedName>
    <definedName name="_xlnm.Print_Titles" localSheetId="5">'Impact W'!$A:$C,'Impact W'!$2:$3</definedName>
    <definedName name="_xlnm.Print_Titles" localSheetId="3">'Open Space'!$A:$C,'Open Space'!$2:$3</definedName>
    <definedName name="_xlnm.Print_Titles" localSheetId="2">'Park &amp; Rec '!$B:$C,'Park &amp; Rec '!$1:$3</definedName>
    <definedName name="_xlnm.Print_Titles" localSheetId="10">Reserve!$A:$C,Reserve!$1:$3</definedName>
  </definedNames>
  <calcPr calcId="145621"/>
</workbook>
</file>

<file path=xl/calcChain.xml><?xml version="1.0" encoding="utf-8"?>
<calcChain xmlns="http://schemas.openxmlformats.org/spreadsheetml/2006/main">
  <c r="D20" i="19" l="1"/>
  <c r="Q15" i="7" l="1"/>
  <c r="K15" i="7"/>
  <c r="R123" i="4" l="1"/>
  <c r="R114" i="4"/>
  <c r="R107" i="4"/>
  <c r="R75" i="4"/>
  <c r="R65" i="4"/>
  <c r="R32" i="4"/>
  <c r="J92" i="4" l="1"/>
  <c r="M17" i="10" l="1"/>
  <c r="M9" i="10" l="1"/>
  <c r="V75" i="4" l="1"/>
  <c r="V65" i="4"/>
  <c r="V32" i="4"/>
  <c r="P75" i="4"/>
  <c r="M9" i="20" l="1"/>
  <c r="L29" i="5" l="1"/>
  <c r="R29" i="5"/>
  <c r="AA16" i="20" l="1"/>
  <c r="Z16" i="20"/>
  <c r="Y16" i="20"/>
  <c r="X16" i="20"/>
  <c r="W16" i="20"/>
  <c r="AA9" i="20"/>
  <c r="AA10" i="20" s="1"/>
  <c r="Z9" i="20"/>
  <c r="Z10" i="20" s="1"/>
  <c r="Y9" i="20"/>
  <c r="Y10" i="20" s="1"/>
  <c r="X9" i="20"/>
  <c r="X10" i="20" s="1"/>
  <c r="W10" i="20"/>
  <c r="W12" i="20" s="1"/>
  <c r="W18" i="20" l="1"/>
  <c r="X5" i="20" s="1"/>
  <c r="X12" i="20" s="1"/>
  <c r="X18" i="20" s="1"/>
  <c r="Y5" i="20" s="1"/>
  <c r="Y12" i="20" s="1"/>
  <c r="Y18" i="20" s="1"/>
  <c r="Z5" i="20" s="1"/>
  <c r="Z12" i="20" s="1"/>
  <c r="Z18" i="20" s="1"/>
  <c r="AA5" i="20" s="1"/>
  <c r="AA12" i="20" s="1"/>
  <c r="AA18" i="20" s="1"/>
  <c r="Q9" i="11"/>
  <c r="L13" i="12" l="1"/>
  <c r="N46" i="4" l="1"/>
  <c r="T46" i="4"/>
  <c r="T122" i="4" l="1"/>
  <c r="N122" i="4"/>
  <c r="D28" i="19"/>
  <c r="S16" i="20"/>
  <c r="O16" i="20"/>
  <c r="M16" i="20"/>
  <c r="I16" i="20"/>
  <c r="G16" i="20"/>
  <c r="E16" i="20"/>
  <c r="Q15" i="20"/>
  <c r="K15" i="20"/>
  <c r="K16" i="20" s="1"/>
  <c r="S10" i="20"/>
  <c r="O10" i="20"/>
  <c r="O12" i="20" s="1"/>
  <c r="M10" i="20"/>
  <c r="I10" i="20"/>
  <c r="I12" i="20" s="1"/>
  <c r="G10" i="20"/>
  <c r="E10" i="20"/>
  <c r="E12" i="20" s="1"/>
  <c r="K9" i="20"/>
  <c r="Q8" i="20"/>
  <c r="K8" i="20"/>
  <c r="O18" i="20" l="1"/>
  <c r="I18" i="20"/>
  <c r="Q16" i="20"/>
  <c r="K10" i="20"/>
  <c r="E18" i="20"/>
  <c r="Q10" i="20"/>
  <c r="M5" i="20"/>
  <c r="G5" i="20"/>
  <c r="K5" i="20" s="1"/>
  <c r="K12" i="20" l="1"/>
  <c r="K18" i="20" s="1"/>
  <c r="G12" i="20"/>
  <c r="G18" i="20" s="1"/>
  <c r="Q5" i="20"/>
  <c r="M12" i="20"/>
  <c r="M18" i="20" l="1"/>
  <c r="S5" i="20" s="1"/>
  <c r="S12" i="20" s="1"/>
  <c r="Q12" i="20"/>
  <c r="Q18" i="20" s="1"/>
  <c r="S18" i="20" l="1"/>
  <c r="H28" i="19" s="1"/>
  <c r="F28" i="19"/>
  <c r="H13" i="12"/>
  <c r="H15" i="12" s="1"/>
  <c r="L32" i="5" l="1"/>
  <c r="R32" i="5"/>
  <c r="J36" i="5" l="1"/>
  <c r="R12" i="5"/>
  <c r="L12" i="5"/>
  <c r="F36" i="5"/>
  <c r="T121" i="4" l="1"/>
  <c r="N121" i="4"/>
  <c r="H100" i="4" l="1"/>
  <c r="H75" i="4"/>
  <c r="T36" i="5" l="1"/>
  <c r="T17" i="5" l="1"/>
  <c r="O26" i="7" l="1"/>
  <c r="M26" i="7"/>
  <c r="E26" i="7"/>
  <c r="T26" i="4" l="1"/>
  <c r="N26" i="4"/>
  <c r="P17" i="5" l="1"/>
  <c r="J17" i="5"/>
  <c r="T23" i="4" l="1"/>
  <c r="N23" i="4"/>
  <c r="T15" i="4" l="1"/>
  <c r="V18" i="18" l="1"/>
  <c r="D26" i="19" s="1"/>
  <c r="R18" i="18"/>
  <c r="P18" i="18"/>
  <c r="L18" i="18"/>
  <c r="J18" i="18"/>
  <c r="H18" i="18"/>
  <c r="T17" i="18"/>
  <c r="T18" i="18" s="1"/>
  <c r="N17" i="18"/>
  <c r="N18" i="18" s="1"/>
  <c r="V11" i="18"/>
  <c r="R11" i="18"/>
  <c r="R14" i="18" s="1"/>
  <c r="R21" i="18" s="1"/>
  <c r="P11" i="18"/>
  <c r="L11" i="18"/>
  <c r="L14" i="18" s="1"/>
  <c r="L21" i="18" s="1"/>
  <c r="J11" i="18"/>
  <c r="H11" i="18"/>
  <c r="H14" i="18" s="1"/>
  <c r="H21" i="18" s="1"/>
  <c r="T9" i="18"/>
  <c r="N9" i="18"/>
  <c r="T8" i="18"/>
  <c r="N8" i="18"/>
  <c r="T30" i="12"/>
  <c r="N30" i="12"/>
  <c r="V28" i="12"/>
  <c r="R28" i="12"/>
  <c r="R31" i="12" s="1"/>
  <c r="P28" i="12"/>
  <c r="P31" i="12" s="1"/>
  <c r="L28" i="12"/>
  <c r="L31" i="12" s="1"/>
  <c r="J28" i="12"/>
  <c r="J31" i="12" s="1"/>
  <c r="H28" i="12"/>
  <c r="H31" i="12" s="1"/>
  <c r="T27" i="12"/>
  <c r="N27" i="12"/>
  <c r="T26" i="12"/>
  <c r="N26" i="12"/>
  <c r="T25" i="12"/>
  <c r="N25" i="12"/>
  <c r="T24" i="12"/>
  <c r="N24" i="12"/>
  <c r="T21" i="12"/>
  <c r="N21" i="12"/>
  <c r="T20" i="12"/>
  <c r="N20" i="12"/>
  <c r="T19" i="12"/>
  <c r="N19" i="12"/>
  <c r="T18" i="12"/>
  <c r="N18" i="12"/>
  <c r="T17" i="12"/>
  <c r="N17" i="12"/>
  <c r="V13" i="12"/>
  <c r="R13" i="12"/>
  <c r="R15" i="12" s="1"/>
  <c r="P13" i="12"/>
  <c r="L15" i="12"/>
  <c r="J13" i="12"/>
  <c r="T12" i="12"/>
  <c r="N12" i="12"/>
  <c r="T11" i="12"/>
  <c r="N11" i="12"/>
  <c r="T10" i="12"/>
  <c r="N10" i="12"/>
  <c r="T9" i="12"/>
  <c r="N9" i="12"/>
  <c r="T8" i="12"/>
  <c r="N8" i="12"/>
  <c r="S17" i="11"/>
  <c r="D22" i="19" s="1"/>
  <c r="O17" i="11"/>
  <c r="M17" i="11"/>
  <c r="I17" i="11"/>
  <c r="G17" i="11"/>
  <c r="E17" i="11"/>
  <c r="Q16" i="11"/>
  <c r="K16" i="11"/>
  <c r="Q15" i="11"/>
  <c r="K15" i="11"/>
  <c r="S10" i="11"/>
  <c r="O10" i="11"/>
  <c r="O12" i="11" s="1"/>
  <c r="M10" i="11"/>
  <c r="I10" i="11"/>
  <c r="I12" i="11" s="1"/>
  <c r="G10" i="11"/>
  <c r="E10" i="11"/>
  <c r="E12" i="11" s="1"/>
  <c r="K9" i="11"/>
  <c r="Q8" i="11"/>
  <c r="K8" i="11"/>
  <c r="S17" i="10"/>
  <c r="O17" i="10"/>
  <c r="I17" i="10"/>
  <c r="G17" i="10"/>
  <c r="E17" i="10"/>
  <c r="Q16" i="10"/>
  <c r="K16" i="10"/>
  <c r="Q15" i="10"/>
  <c r="K15" i="10"/>
  <c r="Q14" i="10"/>
  <c r="K14" i="10"/>
  <c r="S10" i="10"/>
  <c r="O10" i="10"/>
  <c r="O12" i="10" s="1"/>
  <c r="M10" i="10"/>
  <c r="I10" i="10"/>
  <c r="I12" i="10" s="1"/>
  <c r="G10" i="10"/>
  <c r="E10" i="10"/>
  <c r="E12" i="10" s="1"/>
  <c r="Q9" i="10"/>
  <c r="K9" i="10"/>
  <c r="Q8" i="10"/>
  <c r="K8" i="10"/>
  <c r="S18" i="15"/>
  <c r="D18" i="19" s="1"/>
  <c r="O18" i="15"/>
  <c r="M18" i="15"/>
  <c r="I18" i="15"/>
  <c r="G18" i="15"/>
  <c r="E18" i="15"/>
  <c r="Q17" i="15"/>
  <c r="K17" i="15"/>
  <c r="Q16" i="15"/>
  <c r="K16" i="15"/>
  <c r="Q15" i="15"/>
  <c r="K15" i="15"/>
  <c r="S11" i="15"/>
  <c r="O11" i="15"/>
  <c r="O13" i="15" s="1"/>
  <c r="M11" i="15"/>
  <c r="I11" i="15"/>
  <c r="I13" i="15" s="1"/>
  <c r="G11" i="15"/>
  <c r="E11" i="15"/>
  <c r="E13" i="15" s="1"/>
  <c r="Q10" i="15"/>
  <c r="K10" i="15"/>
  <c r="Q9" i="15"/>
  <c r="K9" i="15"/>
  <c r="S17" i="8"/>
  <c r="D16" i="19" s="1"/>
  <c r="O17" i="8"/>
  <c r="M17" i="8"/>
  <c r="I17" i="8"/>
  <c r="G17" i="8"/>
  <c r="E17" i="8"/>
  <c r="Q16" i="8"/>
  <c r="K16" i="8"/>
  <c r="Q15" i="8"/>
  <c r="K15" i="8"/>
  <c r="Q14" i="8"/>
  <c r="K14" i="8"/>
  <c r="S10" i="8"/>
  <c r="O10" i="8"/>
  <c r="O12" i="8" s="1"/>
  <c r="M10" i="8"/>
  <c r="I10" i="8"/>
  <c r="I12" i="8" s="1"/>
  <c r="G10" i="8"/>
  <c r="E10" i="8"/>
  <c r="E12" i="8" s="1"/>
  <c r="Q9" i="8"/>
  <c r="K9" i="8"/>
  <c r="Q8" i="8"/>
  <c r="K8" i="8"/>
  <c r="S26" i="7"/>
  <c r="D14" i="19" s="1"/>
  <c r="I26" i="7"/>
  <c r="G26" i="7"/>
  <c r="Q25" i="7"/>
  <c r="K25" i="7"/>
  <c r="Q24" i="7"/>
  <c r="K24" i="7"/>
  <c r="Q23" i="7"/>
  <c r="K23" i="7"/>
  <c r="Q22" i="7"/>
  <c r="K22" i="7"/>
  <c r="Q21" i="7"/>
  <c r="K21" i="7"/>
  <c r="S17" i="7"/>
  <c r="O17" i="7"/>
  <c r="O19" i="7" s="1"/>
  <c r="M17" i="7"/>
  <c r="I17" i="7"/>
  <c r="G17" i="7"/>
  <c r="E17" i="7"/>
  <c r="E19" i="7" s="1"/>
  <c r="Q16" i="7"/>
  <c r="K16" i="7"/>
  <c r="Q14" i="7"/>
  <c r="K14" i="7"/>
  <c r="Q13" i="7"/>
  <c r="K13" i="7"/>
  <c r="Q12" i="7"/>
  <c r="K12" i="7"/>
  <c r="Q11" i="7"/>
  <c r="K11" i="7"/>
  <c r="Q10" i="7"/>
  <c r="K10" i="7"/>
  <c r="Q9" i="7"/>
  <c r="K9" i="7"/>
  <c r="P36" i="5"/>
  <c r="N36" i="5"/>
  <c r="H36" i="5"/>
  <c r="R34" i="5"/>
  <c r="L34" i="5"/>
  <c r="R33" i="5"/>
  <c r="L33" i="5"/>
  <c r="R31" i="5"/>
  <c r="L31" i="5"/>
  <c r="R30" i="5"/>
  <c r="L30" i="5"/>
  <c r="R28" i="5"/>
  <c r="L28" i="5"/>
  <c r="R27" i="5"/>
  <c r="L27" i="5"/>
  <c r="R26" i="5"/>
  <c r="L26" i="5"/>
  <c r="R25" i="5"/>
  <c r="L25" i="5"/>
  <c r="R24" i="5"/>
  <c r="L24" i="5"/>
  <c r="R23" i="5"/>
  <c r="L23" i="5"/>
  <c r="R22" i="5"/>
  <c r="L22" i="5"/>
  <c r="P20" i="5"/>
  <c r="N17" i="5"/>
  <c r="H17" i="5"/>
  <c r="F17" i="5"/>
  <c r="F20" i="5" s="1"/>
  <c r="F38" i="5" s="1"/>
  <c r="R15" i="5"/>
  <c r="L15" i="5"/>
  <c r="R14" i="5"/>
  <c r="L14" i="5"/>
  <c r="R13" i="5"/>
  <c r="L13" i="5"/>
  <c r="R11" i="5"/>
  <c r="L11" i="5"/>
  <c r="R10" i="5"/>
  <c r="L10" i="5"/>
  <c r="R9" i="5"/>
  <c r="L9" i="5"/>
  <c r="R8" i="5"/>
  <c r="L8" i="5"/>
  <c r="T120" i="4"/>
  <c r="N120" i="4"/>
  <c r="T119" i="4"/>
  <c r="N119" i="4"/>
  <c r="T118" i="4"/>
  <c r="N118" i="4"/>
  <c r="T116" i="4"/>
  <c r="N116" i="4"/>
  <c r="V114" i="4"/>
  <c r="P114" i="4"/>
  <c r="L114" i="4"/>
  <c r="J114" i="4"/>
  <c r="H114" i="4"/>
  <c r="T113" i="4"/>
  <c r="N113" i="4"/>
  <c r="T112" i="4"/>
  <c r="N112" i="4"/>
  <c r="T111" i="4"/>
  <c r="N111" i="4"/>
  <c r="T110" i="4"/>
  <c r="N110" i="4"/>
  <c r="T109" i="4"/>
  <c r="N109" i="4"/>
  <c r="V107" i="4"/>
  <c r="P107" i="4"/>
  <c r="L107" i="4"/>
  <c r="J107" i="4"/>
  <c r="H107" i="4"/>
  <c r="T106" i="4"/>
  <c r="N106" i="4"/>
  <c r="T105" i="4"/>
  <c r="N105" i="4"/>
  <c r="V100" i="4"/>
  <c r="R100" i="4"/>
  <c r="P100" i="4"/>
  <c r="L100" i="4"/>
  <c r="J100" i="4"/>
  <c r="T99" i="4"/>
  <c r="N99" i="4"/>
  <c r="T98" i="4"/>
  <c r="N98" i="4"/>
  <c r="T95" i="4"/>
  <c r="N95" i="4"/>
  <c r="V92" i="4"/>
  <c r="R92" i="4"/>
  <c r="P92" i="4"/>
  <c r="L92" i="4"/>
  <c r="H92" i="4"/>
  <c r="T91" i="4"/>
  <c r="N91" i="4"/>
  <c r="T90" i="4"/>
  <c r="N90" i="4"/>
  <c r="T89" i="4"/>
  <c r="N89" i="4"/>
  <c r="T88" i="4"/>
  <c r="N88" i="4"/>
  <c r="V86" i="4"/>
  <c r="R86" i="4"/>
  <c r="P86" i="4"/>
  <c r="L86" i="4"/>
  <c r="J86" i="4"/>
  <c r="H86" i="4"/>
  <c r="T85" i="4"/>
  <c r="N85" i="4"/>
  <c r="T84" i="4"/>
  <c r="N84" i="4"/>
  <c r="T82" i="4"/>
  <c r="N82" i="4"/>
  <c r="T81" i="4"/>
  <c r="N81" i="4"/>
  <c r="T80" i="4"/>
  <c r="N80" i="4"/>
  <c r="T78" i="4"/>
  <c r="N78" i="4"/>
  <c r="T77" i="4"/>
  <c r="N77" i="4"/>
  <c r="L75" i="4"/>
  <c r="J75" i="4"/>
  <c r="T74" i="4"/>
  <c r="N74" i="4"/>
  <c r="T73" i="4"/>
  <c r="N73" i="4"/>
  <c r="T72" i="4"/>
  <c r="N72" i="4"/>
  <c r="T71" i="4"/>
  <c r="N71" i="4"/>
  <c r="T70" i="4"/>
  <c r="N70" i="4"/>
  <c r="T69" i="4"/>
  <c r="N69" i="4"/>
  <c r="T67" i="4"/>
  <c r="N67" i="4"/>
  <c r="P65" i="4"/>
  <c r="L65" i="4"/>
  <c r="J65" i="4"/>
  <c r="H65" i="4"/>
  <c r="T64" i="4"/>
  <c r="N64" i="4"/>
  <c r="T63" i="4"/>
  <c r="N63" i="4"/>
  <c r="T62" i="4"/>
  <c r="N62" i="4"/>
  <c r="T61" i="4"/>
  <c r="N61" i="4"/>
  <c r="T60" i="4"/>
  <c r="N60" i="4"/>
  <c r="T59" i="4"/>
  <c r="N59" i="4"/>
  <c r="T58" i="4"/>
  <c r="N58" i="4"/>
  <c r="T57" i="4"/>
  <c r="N57" i="4"/>
  <c r="T56" i="4"/>
  <c r="N56" i="4"/>
  <c r="T55" i="4"/>
  <c r="N55" i="4"/>
  <c r="T54" i="4"/>
  <c r="N54" i="4"/>
  <c r="T53" i="4"/>
  <c r="N53" i="4"/>
  <c r="T52" i="4"/>
  <c r="N52" i="4"/>
  <c r="T51" i="4"/>
  <c r="N51" i="4"/>
  <c r="T50" i="4"/>
  <c r="N50" i="4"/>
  <c r="T49" i="4"/>
  <c r="N49" i="4"/>
  <c r="T48" i="4"/>
  <c r="N48" i="4"/>
  <c r="T47" i="4"/>
  <c r="N47" i="4"/>
  <c r="T45" i="4"/>
  <c r="N45" i="4"/>
  <c r="T44" i="4"/>
  <c r="N44" i="4"/>
  <c r="T43" i="4"/>
  <c r="N43" i="4"/>
  <c r="T42" i="4"/>
  <c r="N42" i="4"/>
  <c r="T41" i="4"/>
  <c r="N41" i="4"/>
  <c r="T40" i="4"/>
  <c r="N40" i="4"/>
  <c r="T39" i="4"/>
  <c r="N39" i="4"/>
  <c r="T38" i="4"/>
  <c r="N38" i="4"/>
  <c r="P32" i="4"/>
  <c r="L32" i="4"/>
  <c r="L35" i="4" s="1"/>
  <c r="J32" i="4"/>
  <c r="H32" i="4"/>
  <c r="H35" i="4" s="1"/>
  <c r="T30" i="4"/>
  <c r="N30" i="4"/>
  <c r="T29" i="4"/>
  <c r="N29" i="4"/>
  <c r="T28" i="4"/>
  <c r="N28" i="4"/>
  <c r="T27" i="4"/>
  <c r="N27" i="4"/>
  <c r="T25" i="4"/>
  <c r="N25" i="4"/>
  <c r="T24" i="4"/>
  <c r="N24" i="4"/>
  <c r="T22" i="4"/>
  <c r="N22" i="4"/>
  <c r="T21" i="4"/>
  <c r="N21" i="4"/>
  <c r="T20" i="4"/>
  <c r="N20" i="4"/>
  <c r="T19" i="4"/>
  <c r="N19" i="4"/>
  <c r="T18" i="4"/>
  <c r="N18" i="4"/>
  <c r="T17" i="4"/>
  <c r="N17" i="4"/>
  <c r="T16" i="4"/>
  <c r="N16" i="4"/>
  <c r="T14" i="4"/>
  <c r="N14" i="4"/>
  <c r="T13" i="4"/>
  <c r="N13" i="4"/>
  <c r="T12" i="4"/>
  <c r="N12" i="4"/>
  <c r="T11" i="4"/>
  <c r="N11" i="4"/>
  <c r="T10" i="4"/>
  <c r="N10" i="4"/>
  <c r="T9" i="4"/>
  <c r="N9" i="4"/>
  <c r="H123" i="4" l="1"/>
  <c r="Q17" i="10"/>
  <c r="Q17" i="8"/>
  <c r="V31" i="12"/>
  <c r="D24" i="19" s="1"/>
  <c r="E19" i="8"/>
  <c r="G5" i="8" s="1"/>
  <c r="K5" i="8" s="1"/>
  <c r="K17" i="11"/>
  <c r="K17" i="8"/>
  <c r="K17" i="10"/>
  <c r="K11" i="15"/>
  <c r="K18" i="15"/>
  <c r="O19" i="11"/>
  <c r="I19" i="11"/>
  <c r="I19" i="10"/>
  <c r="O19" i="10"/>
  <c r="M5" i="8"/>
  <c r="Q5" i="8" s="1"/>
  <c r="O19" i="8"/>
  <c r="I19" i="8"/>
  <c r="Q17" i="11"/>
  <c r="R35" i="4"/>
  <c r="Q10" i="10"/>
  <c r="Q18" i="15"/>
  <c r="T28" i="12"/>
  <c r="P5" i="18"/>
  <c r="J5" i="18"/>
  <c r="R33" i="12"/>
  <c r="T13" i="12"/>
  <c r="N28" i="12"/>
  <c r="L33" i="12"/>
  <c r="N31" i="12"/>
  <c r="N13" i="12"/>
  <c r="H33" i="12"/>
  <c r="Q10" i="11"/>
  <c r="K10" i="11"/>
  <c r="E19" i="11"/>
  <c r="G5" i="11" s="1"/>
  <c r="K10" i="10"/>
  <c r="E19" i="10"/>
  <c r="O20" i="15"/>
  <c r="Q11" i="15"/>
  <c r="I20" i="15"/>
  <c r="E20" i="15"/>
  <c r="K10" i="8"/>
  <c r="Q10" i="8"/>
  <c r="O28" i="7"/>
  <c r="Q26" i="7"/>
  <c r="Q17" i="7"/>
  <c r="K17" i="7"/>
  <c r="K26" i="7"/>
  <c r="I19" i="7"/>
  <c r="I28" i="7" s="1"/>
  <c r="E28" i="7"/>
  <c r="P38" i="5"/>
  <c r="N107" i="4"/>
  <c r="J93" i="4"/>
  <c r="J123" i="4" s="1"/>
  <c r="R36" i="5"/>
  <c r="N75" i="4"/>
  <c r="T11" i="18"/>
  <c r="N11" i="18"/>
  <c r="R17" i="5"/>
  <c r="T107" i="4"/>
  <c r="T65" i="4"/>
  <c r="N32" i="4"/>
  <c r="T86" i="4"/>
  <c r="T75" i="4"/>
  <c r="N100" i="4"/>
  <c r="L17" i="5"/>
  <c r="L36" i="5"/>
  <c r="J20" i="5"/>
  <c r="J38" i="5" s="1"/>
  <c r="R93" i="4"/>
  <c r="V93" i="4"/>
  <c r="V123" i="4" s="1"/>
  <c r="H93" i="4"/>
  <c r="N65" i="4"/>
  <c r="L93" i="4"/>
  <c r="L123" i="4" s="1"/>
  <c r="N92" i="4"/>
  <c r="T100" i="4"/>
  <c r="T32" i="4"/>
  <c r="P93" i="4"/>
  <c r="P123" i="4" s="1"/>
  <c r="T92" i="4"/>
  <c r="T114" i="4"/>
  <c r="N86" i="4"/>
  <c r="N114" i="4"/>
  <c r="G12" i="8" l="1"/>
  <c r="G19" i="8" s="1"/>
  <c r="M12" i="8"/>
  <c r="M19" i="8" s="1"/>
  <c r="S5" i="8" s="1"/>
  <c r="S12" i="8" s="1"/>
  <c r="F16" i="19" s="1"/>
  <c r="H16" i="19" s="1"/>
  <c r="D10" i="19"/>
  <c r="Q12" i="8"/>
  <c r="Q19" i="8" s="1"/>
  <c r="N5" i="5"/>
  <c r="L5" i="5"/>
  <c r="H20" i="5"/>
  <c r="H38" i="5" s="1"/>
  <c r="T5" i="18"/>
  <c r="P14" i="18"/>
  <c r="J5" i="12"/>
  <c r="P5" i="12"/>
  <c r="M5" i="10"/>
  <c r="G5" i="10"/>
  <c r="M6" i="15"/>
  <c r="G6" i="15"/>
  <c r="K12" i="8"/>
  <c r="K19" i="8" s="1"/>
  <c r="M6" i="7"/>
  <c r="Q6" i="7" s="1"/>
  <c r="G6" i="7"/>
  <c r="M5" i="11"/>
  <c r="J14" i="18"/>
  <c r="J21" i="18" s="1"/>
  <c r="N5" i="18"/>
  <c r="N14" i="18" s="1"/>
  <c r="N21" i="18" s="1"/>
  <c r="T31" i="12"/>
  <c r="Q28" i="7"/>
  <c r="K28" i="7"/>
  <c r="T93" i="4"/>
  <c r="R127" i="4"/>
  <c r="L127" i="4"/>
  <c r="H127" i="4"/>
  <c r="J5" i="4" s="1"/>
  <c r="N123" i="4"/>
  <c r="N93" i="4"/>
  <c r="T123" i="4"/>
  <c r="S19" i="8" l="1"/>
  <c r="M19" i="7"/>
  <c r="M28" i="7" s="1"/>
  <c r="S6" i="7" s="1"/>
  <c r="S19" i="7" s="1"/>
  <c r="F14" i="19" s="1"/>
  <c r="H14" i="19" s="1"/>
  <c r="P5" i="4"/>
  <c r="N5" i="4"/>
  <c r="N35" i="4" s="1"/>
  <c r="N127" i="4" s="1"/>
  <c r="J35" i="4"/>
  <c r="J127" i="4" s="1"/>
  <c r="L20" i="5"/>
  <c r="L38" i="5" s="1"/>
  <c r="N20" i="5"/>
  <c r="R5" i="5"/>
  <c r="N5" i="12"/>
  <c r="N15" i="12" s="1"/>
  <c r="N33" i="12" s="1"/>
  <c r="J15" i="12"/>
  <c r="J33" i="12" s="1"/>
  <c r="T5" i="12"/>
  <c r="P15" i="12"/>
  <c r="K5" i="10"/>
  <c r="K12" i="10" s="1"/>
  <c r="G12" i="10"/>
  <c r="G19" i="10" s="1"/>
  <c r="K19" i="10" s="1"/>
  <c r="M12" i="10"/>
  <c r="M19" i="10" s="1"/>
  <c r="Q5" i="10"/>
  <c r="Q12" i="10" s="1"/>
  <c r="K6" i="15"/>
  <c r="K13" i="15" s="1"/>
  <c r="K20" i="15" s="1"/>
  <c r="G13" i="15"/>
  <c r="G20" i="15" s="1"/>
  <c r="Q6" i="15"/>
  <c r="M13" i="15"/>
  <c r="K6" i="7"/>
  <c r="G19" i="7"/>
  <c r="K5" i="11"/>
  <c r="K12" i="11" s="1"/>
  <c r="K19" i="11" s="1"/>
  <c r="G12" i="11"/>
  <c r="G19" i="11" s="1"/>
  <c r="Q5" i="11"/>
  <c r="M12" i="11"/>
  <c r="P21" i="18"/>
  <c r="T14" i="18"/>
  <c r="Q19" i="7" l="1"/>
  <c r="T5" i="4"/>
  <c r="P35" i="4"/>
  <c r="N38" i="5"/>
  <c r="T5" i="5" s="1"/>
  <c r="R20" i="5"/>
  <c r="R38" i="5" s="1"/>
  <c r="T15" i="12"/>
  <c r="P33" i="12"/>
  <c r="Q19" i="10"/>
  <c r="S5" i="10"/>
  <c r="S12" i="10" s="1"/>
  <c r="M20" i="15"/>
  <c r="Q13" i="15"/>
  <c r="G28" i="7"/>
  <c r="K19" i="7"/>
  <c r="S28" i="7"/>
  <c r="Q12" i="11"/>
  <c r="Q19" i="11" s="1"/>
  <c r="M19" i="11"/>
  <c r="V14" i="18"/>
  <c r="F26" i="19" s="1"/>
  <c r="H26" i="19" s="1"/>
  <c r="T21" i="18"/>
  <c r="T20" i="5" l="1"/>
  <c r="F12" i="19" s="1"/>
  <c r="T35" i="4"/>
  <c r="P127" i="4"/>
  <c r="V5" i="12"/>
  <c r="V15" i="12" s="1"/>
  <c r="T33" i="12"/>
  <c r="F20" i="19"/>
  <c r="H20" i="19" s="1"/>
  <c r="S19" i="10"/>
  <c r="S6" i="15"/>
  <c r="S13" i="15" s="1"/>
  <c r="Q20" i="15"/>
  <c r="S5" i="11"/>
  <c r="S12" i="11" s="1"/>
  <c r="V21" i="18"/>
  <c r="D12" i="19"/>
  <c r="T38" i="5" l="1"/>
  <c r="H12" i="19"/>
  <c r="T127" i="4"/>
  <c r="V5" i="4"/>
  <c r="V35" i="4" s="1"/>
  <c r="V127" i="4" s="1"/>
  <c r="V33" i="12"/>
  <c r="F24" i="19"/>
  <c r="H24" i="19" s="1"/>
  <c r="F18" i="19"/>
  <c r="H18" i="19" s="1"/>
  <c r="S20" i="15"/>
  <c r="F22" i="19"/>
  <c r="H22" i="19" s="1"/>
  <c r="S19" i="11"/>
  <c r="D30" i="19"/>
  <c r="F10" i="19" l="1"/>
  <c r="H10" i="19" s="1"/>
  <c r="H30" i="19" s="1"/>
  <c r="F30" i="19" l="1"/>
</calcChain>
</file>

<file path=xl/sharedStrings.xml><?xml version="1.0" encoding="utf-8"?>
<sst xmlns="http://schemas.openxmlformats.org/spreadsheetml/2006/main" count="402" uniqueCount="211">
  <si>
    <t>Budget</t>
  </si>
  <si>
    <t>$ Over Budget</t>
  </si>
  <si>
    <t>Beginning Cash Balance</t>
  </si>
  <si>
    <t>Ordinary Income/Expense</t>
  </si>
  <si>
    <t>Income</t>
  </si>
  <si>
    <t>301.100 · Real Estate Tax-Curr Yr</t>
  </si>
  <si>
    <t>301.200 · Real Estate Tax-Prior Yr</t>
  </si>
  <si>
    <t>301.400 · Real Estate Tax-Delinq</t>
  </si>
  <si>
    <t>310.200 · Earned Income Tax</t>
  </si>
  <si>
    <t>321.800 · Cable TV Franchise</t>
  </si>
  <si>
    <t>331.000 · Fines</t>
  </si>
  <si>
    <t>341.000 · Interest</t>
  </si>
  <si>
    <t>354.120 · Recycling Grant/Recycling Inc</t>
  </si>
  <si>
    <t>355.010 · Public Utility Reality Tax</t>
  </si>
  <si>
    <t>355.130 · Fireman's Relief Tax</t>
  </si>
  <si>
    <t>361.300 · Prelim/Final Subdivision Fees</t>
  </si>
  <si>
    <t>361.340 · Zoning Fees</t>
  </si>
  <si>
    <t>362.410 · Building/Miscellaneous  Permits</t>
  </si>
  <si>
    <t>380.000 · Miscellaneous Income</t>
  </si>
  <si>
    <t>Total Income</t>
  </si>
  <si>
    <t>Total Cash &amp; Revenue</t>
  </si>
  <si>
    <t>Expense</t>
  </si>
  <si>
    <t>400-409 · General Gov't Accounts</t>
  </si>
  <si>
    <t>400.100 · Salary - Supervisors</t>
  </si>
  <si>
    <t>403.110 · Commission -Tax Collector</t>
  </si>
  <si>
    <t>404.130 · Professional Serv-Legal</t>
  </si>
  <si>
    <t>405.140 · Salaries - Office</t>
  </si>
  <si>
    <t>405.200 · Supplies</t>
  </si>
  <si>
    <t>405.260 · Equipment - Office</t>
  </si>
  <si>
    <t>405.325 · Postage</t>
  </si>
  <si>
    <t>405.331 · Mileage</t>
  </si>
  <si>
    <t>405.340 · Advertising/Printing</t>
  </si>
  <si>
    <t>405.460 · Training &amp; Development</t>
  </si>
  <si>
    <t>407.100 · Computer  Hardware &amp; Software</t>
  </si>
  <si>
    <t>407.200 · Other Data Processing</t>
  </si>
  <si>
    <t>408.100 · Engineering Services-General</t>
  </si>
  <si>
    <t>409.300 · Gas &amp; Fuel</t>
  </si>
  <si>
    <t>409.400 · Communication</t>
  </si>
  <si>
    <t>409.500 · Electricity</t>
  </si>
  <si>
    <t>409.700 · Building Maintenance</t>
  </si>
  <si>
    <t>409.900 · Vehicle Maintenance</t>
  </si>
  <si>
    <t>Total 400-409 · General Gov't Accounts</t>
  </si>
  <si>
    <t>414.000 · Planning/Zoning/Building</t>
  </si>
  <si>
    <t>414.100 · Subdivision/Developer Cost</t>
  </si>
  <si>
    <t>414.700 · Zoning Hearing Board</t>
  </si>
  <si>
    <t>414.800 · Zoning/Building Inspection</t>
  </si>
  <si>
    <t>414.900 · General Planning &amp; Zoning</t>
  </si>
  <si>
    <t>Total 414.000 · Planning/Zoning/Building</t>
  </si>
  <si>
    <t>430.000 · Roads &amp; Streets</t>
  </si>
  <si>
    <t>430.200 · Traffic Signals/Signs</t>
  </si>
  <si>
    <t>430.300 · Street Lighting</t>
  </si>
  <si>
    <t>430.500 · Road Maintenance</t>
  </si>
  <si>
    <t>Total 430.000 · Roads &amp; Streets</t>
  </si>
  <si>
    <t>448.200 · Hydrant Fees</t>
  </si>
  <si>
    <t>450.000 · Cultural Resources</t>
  </si>
  <si>
    <t>450.600 · Libraries</t>
  </si>
  <si>
    <t>Total 450.000 · Cultural Resources</t>
  </si>
  <si>
    <t>486.000 · Insurance</t>
  </si>
  <si>
    <t>486.200 · Insurance/Bonds - Township</t>
  </si>
  <si>
    <t>Total 486.000 · Insurance</t>
  </si>
  <si>
    <t>487.000 · Employee Benefits</t>
  </si>
  <si>
    <t>487.100 · Fica /Medicare</t>
  </si>
  <si>
    <t>487.200 · Insurance- Medical</t>
  </si>
  <si>
    <t>487.300 · Pension</t>
  </si>
  <si>
    <t>487.400 · Unemployment Comp Payments</t>
  </si>
  <si>
    <t>487.500 · Other Insurance</t>
  </si>
  <si>
    <t>Total 487.000 · Employee Benefits</t>
  </si>
  <si>
    <t>489.000 · Miscellaneous</t>
  </si>
  <si>
    <t>492.300 · Transfer to Capital Reserve Fnd</t>
  </si>
  <si>
    <t>Total Expense</t>
  </si>
  <si>
    <t>Ending Cash Balance</t>
  </si>
  <si>
    <t>301.100 · R/E Taxes - Current Year</t>
  </si>
  <si>
    <t>301.200 · R/E Taxes - Prior Year</t>
  </si>
  <si>
    <t>301.400 · Real Estate Taxes-Delinquent</t>
  </si>
  <si>
    <t>323.000 · Cellular Lease</t>
  </si>
  <si>
    <t xml:space="preserve">357.090 · Taxes on Cell Tower </t>
  </si>
  <si>
    <t>Total Cash and Revenue</t>
  </si>
  <si>
    <t>408.310 · Engineering Services</t>
  </si>
  <si>
    <t>409.360 · Electricity</t>
  </si>
  <si>
    <t>409.376 · Trash &amp; Sewage Removal</t>
  </si>
  <si>
    <t>451.420 · Miscellaneous</t>
  </si>
  <si>
    <t>454.140 · Salary -  Park Employees</t>
  </si>
  <si>
    <t>471.000 · Debt Principal</t>
  </si>
  <si>
    <t>481.530 · Cell Tower School &amp; Cnty Taxes</t>
  </si>
  <si>
    <t>487.100 · Fica / Medicare - Park Emplyees</t>
  </si>
  <si>
    <t>341.000 · Interest Income</t>
  </si>
  <si>
    <t>367.900 · Fees in Lieu of Recreation</t>
  </si>
  <si>
    <t>301.200 · Real Estate Taxes -Prior year</t>
  </si>
  <si>
    <t>301.400 · Real Estate Tax - Delinquent</t>
  </si>
  <si>
    <t>387.000 · Contributions &amp; Donations</t>
  </si>
  <si>
    <t>404.000 · Legal/Acquisition Cost &amp; Exp</t>
  </si>
  <si>
    <t>408.000 · Planning &amp; Consulting</t>
  </si>
  <si>
    <t>461.000 · Open Space Acquisition</t>
  </si>
  <si>
    <t>363.610 · Impact Fee</t>
  </si>
  <si>
    <t>439.000 · Capital Improvements</t>
  </si>
  <si>
    <t>392.010 · Transfer from General Fund</t>
  </si>
  <si>
    <t>473.000 · Capital Projects</t>
  </si>
  <si>
    <t>355.050 · State Allocation</t>
  </si>
  <si>
    <t>438.000 · Highway Maintenance</t>
  </si>
  <si>
    <t>Total Cash &amp; Income</t>
  </si>
  <si>
    <t>411.001 · Fire Protection - West Grove</t>
  </si>
  <si>
    <t>411.002 · Fire Protection - Avondale Fire</t>
  </si>
  <si>
    <t>412.003 · Medic 94 Services</t>
  </si>
  <si>
    <t>415.200 · Training, Development &amp; Supplies</t>
  </si>
  <si>
    <t>430.410 · Material</t>
  </si>
  <si>
    <t>430.420 · Contractor Labor &amp; Equipment</t>
  </si>
  <si>
    <t>Total 430.400 · Snow/Ice Removal</t>
  </si>
  <si>
    <t>430.520 · Mowing</t>
  </si>
  <si>
    <t>430.530 · Maintenance &amp; Repair</t>
  </si>
  <si>
    <t>Total 430.500 · Road Maintenance</t>
  </si>
  <si>
    <t>486.300 · Workers'  Comp - Township</t>
  </si>
  <si>
    <t>486.400 · Fire Co. Workers' Comp</t>
  </si>
  <si>
    <t>472.000 · Debt Interest</t>
  </si>
  <si>
    <t>487.400 · PA Unemployment</t>
  </si>
  <si>
    <t xml:space="preserve">414.500 · Planning Services </t>
  </si>
  <si>
    <t>473.000 · Parkland Improvements</t>
  </si>
  <si>
    <t>450.500 · Historical/HARB</t>
  </si>
  <si>
    <t>415.100 · Capital Expenditures</t>
  </si>
  <si>
    <t>415.300 · Operation &amp; Management</t>
  </si>
  <si>
    <t>380.000 · Miscellaneous Park Fees</t>
  </si>
  <si>
    <t>415.000 ·  Emerg Management/Communication</t>
  </si>
  <si>
    <t>430.100 · Engineering Services-Road</t>
  </si>
  <si>
    <t xml:space="preserve">400.420 · Dues, Subscriptions </t>
  </si>
  <si>
    <t>405.319 · Website hosting &amp; software</t>
  </si>
  <si>
    <t>408.100 · Engineering Services</t>
  </si>
  <si>
    <t>427.200 · Haz Mat Collection</t>
  </si>
  <si>
    <t>Total 415.000 ·  Emerg Mgt/Communication</t>
  </si>
  <si>
    <t>412.004 · Avondale EMS</t>
  </si>
  <si>
    <t>408.200 · Design Services</t>
  </si>
  <si>
    <t>408.311 · Planning Services</t>
  </si>
  <si>
    <t xml:space="preserve">430.400 · Snow/Ice Removal </t>
  </si>
  <si>
    <t>357.300 · Miscellaneous Grants</t>
  </si>
  <si>
    <t>363.620 · Impact Fees</t>
  </si>
  <si>
    <t xml:space="preserve">404.120 · Other Services </t>
  </si>
  <si>
    <t>415.400 · Salary &amp; Taxes</t>
  </si>
  <si>
    <t>409.200 · Grounds Maintenance</t>
  </si>
  <si>
    <t>378.500 · Fire Hydrant Assessment</t>
  </si>
  <si>
    <t>412.005 · West Grove EMS</t>
  </si>
  <si>
    <t>492.200 · Transfer to Open Space Fund</t>
  </si>
  <si>
    <t>430.540 · Guide Rails</t>
  </si>
  <si>
    <t>Cash reconciliation difference</t>
  </si>
  <si>
    <t>429.100 · Sanitation Expenses</t>
  </si>
  <si>
    <t>392.200 ·Transfer from General Fund</t>
  </si>
  <si>
    <t>395.000 · Refund - Prior Year Expenditure</t>
  </si>
  <si>
    <t>387.000 · Donations-Private Sources</t>
  </si>
  <si>
    <t>354.030 · State Revenue - PEMA</t>
  </si>
  <si>
    <t>Franklin Township</t>
  </si>
  <si>
    <t>PROPOSED</t>
  </si>
  <si>
    <t>CASH &amp; PROPOSED</t>
  </si>
  <si>
    <t>CASH</t>
  </si>
  <si>
    <t>FUND</t>
  </si>
  <si>
    <t>EXPENDITURES</t>
  </si>
  <si>
    <t>INCOME</t>
  </si>
  <si>
    <t>BALANCE</t>
  </si>
  <si>
    <t>FIRE HYDRANT FUND</t>
  </si>
  <si>
    <t>TOTALS</t>
  </si>
  <si>
    <t>401.100 · Salary - Township Manager</t>
  </si>
  <si>
    <t>405.332 · Webmaster</t>
  </si>
  <si>
    <t>351.030 · Federal Revenue - FEMA</t>
  </si>
  <si>
    <t>492.520 · Transfer to Park &amp; Recreation Fund</t>
  </si>
  <si>
    <t>405.318 · Newsletter Printing &amp; Postage</t>
  </si>
  <si>
    <t>411.000 · Fire Relief Distributions</t>
  </si>
  <si>
    <t xml:space="preserve">402.100 · Audit </t>
  </si>
  <si>
    <t>454.374 · Equipment-Purchase &amp; Repairs</t>
  </si>
  <si>
    <t>364.100 · Sanitation Fees</t>
  </si>
  <si>
    <t>361.350 · Stormwater Review Fees</t>
  </si>
  <si>
    <t>310.100 · Real Estate Transfer Tax</t>
  </si>
  <si>
    <t>414.300 · Planning Svcs-Ordinance &amp; Res</t>
  </si>
  <si>
    <t>492.100 · Transfer to Emergency Serv. Fund</t>
  </si>
  <si>
    <t>409.320 · Telephone/Internet</t>
  </si>
  <si>
    <t>446.100 · Storm Water Management &amp; Eng</t>
  </si>
  <si>
    <t xml:space="preserve">461.000 · Consulting &amp; Design </t>
  </si>
  <si>
    <t>405.150 · Salaries -Financial</t>
  </si>
  <si>
    <t>430.550 ·Tree Removal &amp; Trimming</t>
  </si>
  <si>
    <t>RESERVE FUND</t>
  </si>
  <si>
    <t>CAPITAL FUND</t>
  </si>
  <si>
    <t>EMERGENCY SERVICES FUND</t>
  </si>
  <si>
    <t>HIGHWAY AID FUND</t>
  </si>
  <si>
    <t>TRAFFIC IMPACT - WEST FUND</t>
  </si>
  <si>
    <t>TRAFFIC IMPACT - EAST FUND</t>
  </si>
  <si>
    <t>OPEN SPACE FUND</t>
  </si>
  <si>
    <t>PARK &amp; RECREATION FUND</t>
  </si>
  <si>
    <t>GENERAL FUND</t>
  </si>
  <si>
    <t>492.900 · Transfer to Reserve Fund</t>
  </si>
  <si>
    <t xml:space="preserve">209 parcels with homes @$30 = $6,270.00 </t>
  </si>
  <si>
    <t xml:space="preserve">   in revenue</t>
  </si>
  <si>
    <t>Notes</t>
  </si>
  <si>
    <t>Five Year Projection</t>
  </si>
  <si>
    <t>Jan - Dec 17</t>
  </si>
  <si>
    <t>454.372 · Park Maintenance</t>
  </si>
  <si>
    <t>Nine Months Ended 9/30/2018</t>
  </si>
  <si>
    <t>2018 Projected Year End</t>
  </si>
  <si>
    <t>2019 Proposed</t>
  </si>
  <si>
    <t>Jan - Sep 18</t>
  </si>
  <si>
    <t>Jan - Dec 18</t>
  </si>
  <si>
    <t>Nine Months ended September, 2018</t>
  </si>
  <si>
    <t>Nine Months Ended September 2018</t>
  </si>
  <si>
    <t>Jan -Sep 18</t>
  </si>
  <si>
    <t>Nine Months Ended Sep 2018</t>
  </si>
  <si>
    <t>476 Chesterville</t>
  </si>
  <si>
    <t>395.200 ·Refund of Prior Year Expenses</t>
  </si>
  <si>
    <t>*</t>
  </si>
  <si>
    <t>Millage of .27  reduced to .20 mills for Park operation  .07 mills returned to General Fund ($20,239)</t>
  </si>
  <si>
    <t>2 permits for Lexington Point</t>
  </si>
  <si>
    <t>increased to .1 mill as requested</t>
  </si>
  <si>
    <t>Includes additional millage of .07 from park</t>
  </si>
  <si>
    <t>3% increase for health, 2.5% increase for dental</t>
  </si>
  <si>
    <t>89000 - 2020</t>
  </si>
  <si>
    <t>78853.29 - 2020</t>
  </si>
  <si>
    <t>2  @ 667.41 for Lexington Point</t>
  </si>
  <si>
    <t>2019 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</si>
</sst>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39" x14ac:knownFonts="1">
    <font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b/>
      <sz val="6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color indexed="4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44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u/>
      <sz val="11"/>
      <color indexed="18"/>
      <name val="Monotype Corsiva"/>
      <family val="4"/>
    </font>
    <font>
      <sz val="11"/>
      <name val="Arial"/>
      <family val="2"/>
    </font>
    <font>
      <b/>
      <sz val="11"/>
      <name val="Arial"/>
      <family val="2"/>
    </font>
    <font>
      <b/>
      <sz val="24"/>
      <color indexed="18"/>
      <name val="Monotype Corsiva"/>
      <family val="4"/>
    </font>
    <font>
      <sz val="24"/>
      <color indexed="18"/>
      <name val="Monotype Corsiva"/>
      <family val="4"/>
    </font>
    <font>
      <b/>
      <sz val="16"/>
      <name val="Arial"/>
      <family val="2"/>
    </font>
    <font>
      <sz val="16"/>
      <name val="Arial"/>
      <family val="2"/>
    </font>
    <font>
      <sz val="7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7">
    <xf numFmtId="0" fontId="0" fillId="0" borderId="0" xfId="0"/>
    <xf numFmtId="0" fontId="2" fillId="0" borderId="0" xfId="0" applyNumberFormat="1" applyFont="1"/>
    <xf numFmtId="0" fontId="0" fillId="0" borderId="0" xfId="0" applyNumberFormat="1"/>
    <xf numFmtId="49" fontId="2" fillId="0" borderId="0" xfId="0" applyNumberFormat="1" applyFont="1"/>
    <xf numFmtId="0" fontId="0" fillId="0" borderId="0" xfId="0" applyBorder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6" fillId="0" borderId="0" xfId="0" applyFont="1"/>
    <xf numFmtId="0" fontId="0" fillId="2" borderId="0" xfId="0" applyFill="1"/>
    <xf numFmtId="49" fontId="2" fillId="2" borderId="0" xfId="0" applyNumberFormat="1" applyFont="1" applyFill="1"/>
    <xf numFmtId="49" fontId="2" fillId="0" borderId="0" xfId="0" applyNumberFormat="1" applyFont="1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4" fillId="3" borderId="0" xfId="1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center"/>
    </xf>
    <xf numFmtId="164" fontId="5" fillId="3" borderId="0" xfId="0" applyNumberFormat="1" applyFont="1" applyFill="1"/>
    <xf numFmtId="164" fontId="7" fillId="0" borderId="0" xfId="0" applyNumberFormat="1" applyFont="1" applyAlignment="1">
      <alignment horizontal="center"/>
    </xf>
    <xf numFmtId="164" fontId="7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164" fontId="0" fillId="3" borderId="0" xfId="0" applyNumberFormat="1" applyFill="1" applyAlignment="1">
      <alignment horizontal="center"/>
    </xf>
    <xf numFmtId="4" fontId="5" fillId="3" borderId="0" xfId="0" applyNumberFormat="1" applyFont="1" applyFill="1"/>
    <xf numFmtId="164" fontId="0" fillId="0" borderId="0" xfId="0" applyNumberFormat="1" applyAlignment="1">
      <alignment horizontal="center"/>
    </xf>
    <xf numFmtId="164" fontId="5" fillId="2" borderId="0" xfId="0" applyNumberFormat="1" applyFont="1" applyFill="1"/>
    <xf numFmtId="49" fontId="5" fillId="2" borderId="0" xfId="0" applyNumberFormat="1" applyFont="1" applyFill="1"/>
    <xf numFmtId="0" fontId="0" fillId="3" borderId="0" xfId="0" applyFill="1"/>
    <xf numFmtId="4" fontId="6" fillId="3" borderId="2" xfId="0" applyNumberFormat="1" applyFont="1" applyFill="1" applyBorder="1"/>
    <xf numFmtId="4" fontId="6" fillId="2" borderId="0" xfId="0" applyNumberFormat="1" applyFont="1" applyFill="1"/>
    <xf numFmtId="4" fontId="6" fillId="3" borderId="0" xfId="0" applyNumberFormat="1" applyFont="1" applyFill="1"/>
    <xf numFmtId="164" fontId="5" fillId="3" borderId="1" xfId="0" applyNumberFormat="1" applyFont="1" applyFill="1" applyBorder="1"/>
    <xf numFmtId="4" fontId="6" fillId="2" borderId="1" xfId="0" applyNumberFormat="1" applyFont="1" applyFill="1" applyBorder="1"/>
    <xf numFmtId="4" fontId="5" fillId="2" borderId="1" xfId="0" applyNumberFormat="1" applyFont="1" applyFill="1" applyBorder="1"/>
    <xf numFmtId="4" fontId="6" fillId="3" borderId="3" xfId="0" applyNumberFormat="1" applyFont="1" applyFill="1" applyBorder="1"/>
    <xf numFmtId="4" fontId="6" fillId="3" borderId="1" xfId="0" applyNumberFormat="1" applyFont="1" applyFill="1" applyBorder="1"/>
    <xf numFmtId="164" fontId="5" fillId="3" borderId="4" xfId="0" applyNumberFormat="1" applyFont="1" applyFill="1" applyBorder="1"/>
    <xf numFmtId="164" fontId="5" fillId="2" borderId="4" xfId="0" applyNumberFormat="1" applyFont="1" applyFill="1" applyBorder="1"/>
    <xf numFmtId="4" fontId="5" fillId="2" borderId="4" xfId="0" applyNumberFormat="1" applyFont="1" applyFill="1" applyBorder="1"/>
    <xf numFmtId="4" fontId="6" fillId="3" borderId="5" xfId="0" applyNumberFormat="1" applyFont="1" applyFill="1" applyBorder="1"/>
    <xf numFmtId="164" fontId="5" fillId="2" borderId="1" xfId="0" applyNumberFormat="1" applyFont="1" applyFill="1" applyBorder="1"/>
    <xf numFmtId="4" fontId="6" fillId="3" borderId="6" xfId="0" applyNumberFormat="1" applyFont="1" applyFill="1" applyBorder="1"/>
    <xf numFmtId="4" fontId="3" fillId="2" borderId="0" xfId="0" applyNumberFormat="1" applyFont="1" applyFill="1"/>
    <xf numFmtId="4" fontId="3" fillId="3" borderId="7" xfId="0" applyNumberFormat="1" applyFont="1" applyFill="1" applyBorder="1"/>
    <xf numFmtId="4" fontId="3" fillId="2" borderId="7" xfId="0" applyNumberFormat="1" applyFont="1" applyFill="1" applyBorder="1"/>
    <xf numFmtId="4" fontId="2" fillId="2" borderId="0" xfId="0" applyNumberFormat="1" applyFont="1" applyFill="1" applyAlignment="1">
      <alignment horizontal="left"/>
    </xf>
    <xf numFmtId="4" fontId="2" fillId="2" borderId="0" xfId="0" applyNumberFormat="1" applyFont="1" applyFill="1"/>
    <xf numFmtId="0" fontId="2" fillId="3" borderId="0" xfId="0" applyFont="1" applyFill="1"/>
    <xf numFmtId="0" fontId="0" fillId="0" borderId="0" xfId="0" applyFill="1"/>
    <xf numFmtId="0" fontId="2" fillId="0" borderId="0" xfId="0" applyNumberFormat="1" applyFont="1" applyFill="1"/>
    <xf numFmtId="0" fontId="0" fillId="0" borderId="0" xfId="0" applyNumberFormat="1" applyFill="1"/>
    <xf numFmtId="4" fontId="6" fillId="0" borderId="0" xfId="0" applyNumberFormat="1" applyFont="1" applyFill="1"/>
    <xf numFmtId="4" fontId="6" fillId="0" borderId="0" xfId="0" applyNumberFormat="1" applyFont="1" applyFill="1" applyBorder="1"/>
    <xf numFmtId="0" fontId="0" fillId="0" borderId="0" xfId="0" applyFill="1" applyBorder="1"/>
    <xf numFmtId="4" fontId="8" fillId="0" borderId="0" xfId="0" applyNumberFormat="1" applyFont="1" applyFill="1"/>
    <xf numFmtId="0" fontId="2" fillId="2" borderId="0" xfId="0" applyNumberFormat="1" applyFont="1" applyFill="1"/>
    <xf numFmtId="0" fontId="3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3" borderId="0" xfId="0" applyFont="1" applyFill="1"/>
    <xf numFmtId="4" fontId="6" fillId="2" borderId="2" xfId="0" applyNumberFormat="1" applyFont="1" applyFill="1" applyBorder="1"/>
    <xf numFmtId="4" fontId="6" fillId="2" borderId="3" xfId="0" applyNumberFormat="1" applyFont="1" applyFill="1" applyBorder="1"/>
    <xf numFmtId="4" fontId="6" fillId="2" borderId="5" xfId="0" applyNumberFormat="1" applyFont="1" applyFill="1" applyBorder="1"/>
    <xf numFmtId="4" fontId="6" fillId="3" borderId="0" xfId="0" applyNumberFormat="1" applyFont="1" applyFill="1" applyBorder="1"/>
    <xf numFmtId="4" fontId="6" fillId="2" borderId="0" xfId="0" applyNumberFormat="1" applyFont="1" applyFill="1" applyBorder="1"/>
    <xf numFmtId="4" fontId="2" fillId="0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left"/>
    </xf>
    <xf numFmtId="4" fontId="7" fillId="0" borderId="0" xfId="0" applyNumberFormat="1" applyFont="1" applyAlignment="1">
      <alignment horizontal="center"/>
    </xf>
    <xf numFmtId="4" fontId="8" fillId="3" borderId="0" xfId="0" applyNumberFormat="1" applyFont="1" applyFill="1" applyAlignment="1">
      <alignment horizontal="center"/>
    </xf>
    <xf numFmtId="164" fontId="5" fillId="3" borderId="0" xfId="0" applyNumberFormat="1" applyFont="1" applyFill="1" applyBorder="1"/>
    <xf numFmtId="4" fontId="6" fillId="2" borderId="4" xfId="0" applyNumberFormat="1" applyFont="1" applyFill="1" applyBorder="1"/>
    <xf numFmtId="4" fontId="6" fillId="3" borderId="4" xfId="0" applyNumberFormat="1" applyFont="1" applyFill="1" applyBorder="1"/>
    <xf numFmtId="4" fontId="6" fillId="2" borderId="6" xfId="0" applyNumberFormat="1" applyFont="1" applyFill="1" applyBorder="1"/>
    <xf numFmtId="4" fontId="2" fillId="3" borderId="0" xfId="0" applyNumberFormat="1" applyFont="1" applyFill="1"/>
    <xf numFmtId="164" fontId="2" fillId="0" borderId="0" xfId="0" applyNumberFormat="1" applyFont="1" applyBorder="1"/>
    <xf numFmtId="4" fontId="2" fillId="0" borderId="0" xfId="0" applyNumberFormat="1" applyFont="1" applyBorder="1"/>
    <xf numFmtId="4" fontId="0" fillId="3" borderId="0" xfId="0" applyNumberFormat="1" applyFill="1" applyAlignment="1">
      <alignment horizontal="center"/>
    </xf>
    <xf numFmtId="4" fontId="6" fillId="2" borderId="0" xfId="1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4" fontId="0" fillId="3" borderId="0" xfId="0" applyNumberFormat="1" applyFill="1"/>
    <xf numFmtId="4" fontId="5" fillId="3" borderId="1" xfId="0" applyNumberFormat="1" applyFont="1" applyFill="1" applyBorder="1"/>
    <xf numFmtId="4" fontId="6" fillId="3" borderId="8" xfId="0" applyNumberFormat="1" applyFont="1" applyFill="1" applyBorder="1"/>
    <xf numFmtId="4" fontId="5" fillId="3" borderId="4" xfId="0" applyNumberFormat="1" applyFont="1" applyFill="1" applyBorder="1"/>
    <xf numFmtId="4" fontId="2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0" fillId="2" borderId="0" xfId="0" applyFill="1" applyBorder="1"/>
    <xf numFmtId="4" fontId="5" fillId="2" borderId="1" xfId="0" applyNumberFormat="1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2" fillId="2" borderId="7" xfId="0" applyNumberFormat="1" applyFont="1" applyFill="1" applyBorder="1"/>
    <xf numFmtId="4" fontId="2" fillId="3" borderId="7" xfId="0" applyNumberFormat="1" applyFont="1" applyFill="1" applyBorder="1"/>
    <xf numFmtId="49" fontId="0" fillId="3" borderId="0" xfId="0" applyNumberFormat="1" applyFill="1" applyBorder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3" borderId="0" xfId="0" applyNumberFormat="1" applyFont="1" applyFill="1" applyAlignment="1">
      <alignment horizontal="right"/>
    </xf>
    <xf numFmtId="0" fontId="6" fillId="3" borderId="9" xfId="0" applyFont="1" applyFill="1" applyBorder="1"/>
    <xf numFmtId="164" fontId="5" fillId="2" borderId="0" xfId="0" applyNumberFormat="1" applyFont="1" applyFill="1" applyBorder="1"/>
    <xf numFmtId="164" fontId="5" fillId="3" borderId="10" xfId="0" applyNumberFormat="1" applyFont="1" applyFill="1" applyBorder="1"/>
    <xf numFmtId="164" fontId="5" fillId="2" borderId="10" xfId="0" applyNumberFormat="1" applyFont="1" applyFill="1" applyBorder="1"/>
    <xf numFmtId="4" fontId="6" fillId="0" borderId="0" xfId="0" applyNumberFormat="1" applyFont="1" applyBorder="1"/>
    <xf numFmtId="4" fontId="6" fillId="3" borderId="10" xfId="0" applyNumberFormat="1" applyFont="1" applyFill="1" applyBorder="1"/>
    <xf numFmtId="4" fontId="6" fillId="2" borderId="10" xfId="0" applyNumberFormat="1" applyFont="1" applyFill="1" applyBorder="1"/>
    <xf numFmtId="0" fontId="2" fillId="0" borderId="0" xfId="0" applyFont="1" applyBorder="1"/>
    <xf numFmtId="4" fontId="2" fillId="2" borderId="0" xfId="0" applyNumberFormat="1" applyFont="1" applyFill="1" applyBorder="1"/>
    <xf numFmtId="4" fontId="2" fillId="3" borderId="0" xfId="0" applyNumberFormat="1" applyFont="1" applyFill="1" applyBorder="1"/>
    <xf numFmtId="0" fontId="0" fillId="3" borderId="0" xfId="0" applyFill="1" applyAlignment="1">
      <alignment horizontal="center"/>
    </xf>
    <xf numFmtId="4" fontId="8" fillId="2" borderId="0" xfId="0" applyNumberFormat="1" applyFont="1" applyFill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2" borderId="0" xfId="0" applyNumberFormat="1" applyFill="1" applyAlignment="1">
      <alignment horizontal="left"/>
    </xf>
    <xf numFmtId="4" fontId="6" fillId="2" borderId="0" xfId="0" applyNumberFormat="1" applyFont="1" applyFill="1" applyAlignment="1">
      <alignment horizontal="left"/>
    </xf>
    <xf numFmtId="0" fontId="0" fillId="0" borderId="0" xfId="0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" fontId="7" fillId="3" borderId="0" xfId="1" applyNumberFormat="1" applyFont="1" applyFill="1" applyBorder="1" applyAlignment="1">
      <alignment horizontal="right"/>
    </xf>
    <xf numFmtId="4" fontId="7" fillId="0" borderId="0" xfId="1" applyNumberFormat="1" applyFont="1" applyBorder="1" applyAlignment="1">
      <alignment horizontal="right"/>
    </xf>
    <xf numFmtId="4" fontId="7" fillId="2" borderId="0" xfId="1" applyNumberFormat="1" applyFont="1" applyFill="1" applyBorder="1" applyAlignment="1">
      <alignment horizontal="right"/>
    </xf>
    <xf numFmtId="0" fontId="0" fillId="3" borderId="0" xfId="0" applyFill="1" applyBorder="1"/>
    <xf numFmtId="0" fontId="4" fillId="0" borderId="0" xfId="0" applyFont="1"/>
    <xf numFmtId="4" fontId="4" fillId="2" borderId="0" xfId="0" applyNumberFormat="1" applyFont="1" applyFill="1"/>
    <xf numFmtId="4" fontId="4" fillId="0" borderId="0" xfId="0" applyNumberFormat="1" applyFont="1"/>
    <xf numFmtId="4" fontId="4" fillId="3" borderId="0" xfId="0" applyNumberFormat="1" applyFont="1" applyFill="1"/>
    <xf numFmtId="0" fontId="4" fillId="3" borderId="0" xfId="0" applyFont="1" applyFill="1"/>
    <xf numFmtId="49" fontId="3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center"/>
    </xf>
    <xf numFmtId="49" fontId="2" fillId="3" borderId="0" xfId="0" applyNumberFormat="1" applyFont="1" applyFill="1" applyBorder="1" applyAlignment="1">
      <alignment horizontal="left"/>
    </xf>
    <xf numFmtId="4" fontId="6" fillId="3" borderId="11" xfId="0" applyNumberFormat="1" applyFont="1" applyFill="1" applyBorder="1"/>
    <xf numFmtId="4" fontId="6" fillId="2" borderId="11" xfId="0" applyNumberFormat="1" applyFont="1" applyFill="1" applyBorder="1"/>
    <xf numFmtId="49" fontId="9" fillId="3" borderId="1" xfId="0" applyNumberFormat="1" applyFont="1" applyFill="1" applyBorder="1" applyAlignment="1">
      <alignment horizontal="center"/>
    </xf>
    <xf numFmtId="0" fontId="8" fillId="0" borderId="0" xfId="0" applyFont="1"/>
    <xf numFmtId="4" fontId="2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4" fontId="9" fillId="3" borderId="0" xfId="0" applyNumberFormat="1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left"/>
    </xf>
    <xf numFmtId="4" fontId="0" fillId="3" borderId="0" xfId="0" applyNumberFormat="1" applyFill="1" applyAlignment="1">
      <alignment horizontal="left"/>
    </xf>
    <xf numFmtId="4" fontId="9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/>
    <xf numFmtId="4" fontId="8" fillId="3" borderId="2" xfId="0" applyNumberFormat="1" applyFont="1" applyFill="1" applyBorder="1"/>
    <xf numFmtId="4" fontId="0" fillId="0" borderId="0" xfId="0" applyNumberFormat="1" applyFill="1"/>
    <xf numFmtId="4" fontId="5" fillId="2" borderId="0" xfId="0" applyNumberFormat="1" applyFont="1" applyFill="1" applyBorder="1"/>
    <xf numFmtId="4" fontId="2" fillId="2" borderId="7" xfId="0" applyNumberFormat="1" applyFont="1" applyFill="1" applyBorder="1"/>
    <xf numFmtId="4" fontId="8" fillId="0" borderId="0" xfId="0" applyNumberFormat="1" applyFont="1"/>
    <xf numFmtId="0" fontId="8" fillId="2" borderId="0" xfId="0" applyFont="1" applyFill="1"/>
    <xf numFmtId="4" fontId="5" fillId="3" borderId="2" xfId="0" applyNumberFormat="1" applyFont="1" applyFill="1" applyBorder="1"/>
    <xf numFmtId="4" fontId="5" fillId="3" borderId="3" xfId="0" applyNumberFormat="1" applyFont="1" applyFill="1" applyBorder="1"/>
    <xf numFmtId="164" fontId="5" fillId="3" borderId="3" xfId="0" applyNumberFormat="1" applyFont="1" applyFill="1" applyBorder="1"/>
    <xf numFmtId="164" fontId="5" fillId="3" borderId="5" xfId="0" applyNumberFormat="1" applyFont="1" applyFill="1" applyBorder="1"/>
    <xf numFmtId="4" fontId="3" fillId="2" borderId="2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8" fillId="3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left"/>
    </xf>
    <xf numFmtId="4" fontId="11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/>
    <xf numFmtId="0" fontId="3" fillId="3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13" fillId="2" borderId="0" xfId="0" applyNumberFormat="1" applyFont="1" applyFill="1"/>
    <xf numFmtId="0" fontId="9" fillId="3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4" fontId="1" fillId="3" borderId="0" xfId="0" applyNumberFormat="1" applyFont="1" applyFill="1"/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14" fillId="3" borderId="0" xfId="0" applyNumberFormat="1" applyFont="1" applyFill="1" applyAlignment="1">
      <alignment horizontal="left"/>
    </xf>
    <xf numFmtId="4" fontId="1" fillId="2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5" fillId="3" borderId="0" xfId="0" applyNumberFormat="1" applyFont="1" applyFill="1" applyAlignment="1">
      <alignment horizontal="center"/>
    </xf>
    <xf numFmtId="4" fontId="8" fillId="3" borderId="0" xfId="0" applyNumberFormat="1" applyFont="1" applyFill="1" applyBorder="1"/>
    <xf numFmtId="4" fontId="5" fillId="2" borderId="8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8" fillId="2" borderId="0" xfId="0" applyNumberFormat="1" applyFont="1" applyFill="1" applyBorder="1"/>
    <xf numFmtId="0" fontId="20" fillId="0" borderId="0" xfId="0" applyFont="1" applyAlignment="1">
      <alignment horizontal="left"/>
    </xf>
    <xf numFmtId="4" fontId="5" fillId="0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4" fontId="21" fillId="3" borderId="0" xfId="0" applyNumberFormat="1" applyFont="1" applyFill="1" applyBorder="1" applyAlignment="1">
      <alignment vertical="center"/>
    </xf>
    <xf numFmtId="4" fontId="5" fillId="3" borderId="5" xfId="0" applyNumberFormat="1" applyFont="1" applyFill="1" applyBorder="1"/>
    <xf numFmtId="4" fontId="5" fillId="3" borderId="0" xfId="0" applyNumberFormat="1" applyFont="1" applyFill="1" applyBorder="1"/>
    <xf numFmtId="4" fontId="5" fillId="3" borderId="10" xfId="0" applyNumberFormat="1" applyFont="1" applyFill="1" applyBorder="1"/>
    <xf numFmtId="4" fontId="4" fillId="3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/>
    <xf numFmtId="4" fontId="4" fillId="0" borderId="0" xfId="0" applyNumberFormat="1" applyFont="1" applyFill="1"/>
    <xf numFmtId="164" fontId="5" fillId="0" borderId="0" xfId="0" applyNumberFormat="1" applyFont="1" applyFill="1" applyBorder="1"/>
    <xf numFmtId="0" fontId="2" fillId="0" borderId="0" xfId="0" applyFont="1" applyFill="1"/>
    <xf numFmtId="4" fontId="6" fillId="3" borderId="9" xfId="0" applyNumberFormat="1" applyFont="1" applyFill="1" applyBorder="1"/>
    <xf numFmtId="4" fontId="6" fillId="3" borderId="16" xfId="0" applyNumberFormat="1" applyFont="1" applyFill="1" applyBorder="1"/>
    <xf numFmtId="4" fontId="7" fillId="0" borderId="0" xfId="0" applyNumberFormat="1" applyFont="1"/>
    <xf numFmtId="0" fontId="7" fillId="0" borderId="0" xfId="0" applyFont="1"/>
    <xf numFmtId="4" fontId="5" fillId="2" borderId="3" xfId="0" applyNumberFormat="1" applyFont="1" applyFill="1" applyBorder="1"/>
    <xf numFmtId="0" fontId="10" fillId="0" borderId="0" xfId="0" applyFont="1"/>
    <xf numFmtId="4" fontId="2" fillId="0" borderId="0" xfId="0" applyNumberFormat="1" applyFont="1" applyFill="1" applyBorder="1"/>
    <xf numFmtId="4" fontId="0" fillId="0" borderId="0" xfId="0" applyNumberFormat="1" applyBorder="1"/>
    <xf numFmtId="4" fontId="4" fillId="3" borderId="0" xfId="0" applyNumberFormat="1" applyFont="1" applyFill="1" applyBorder="1" applyAlignment="1">
      <alignment horizontal="left"/>
    </xf>
    <xf numFmtId="4" fontId="5" fillId="0" borderId="0" xfId="0" applyNumberFormat="1" applyFont="1"/>
    <xf numFmtId="4" fontId="8" fillId="3" borderId="0" xfId="0" applyNumberFormat="1" applyFont="1" applyFill="1" applyAlignment="1">
      <alignment horizontal="left"/>
    </xf>
    <xf numFmtId="4" fontId="14" fillId="0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left"/>
    </xf>
    <xf numFmtId="4" fontId="7" fillId="3" borderId="0" xfId="0" applyNumberFormat="1" applyFont="1" applyFill="1" applyAlignment="1">
      <alignment horizontal="left"/>
    </xf>
    <xf numFmtId="4" fontId="6" fillId="2" borderId="2" xfId="1" applyNumberFormat="1" applyFont="1" applyFill="1" applyBorder="1"/>
    <xf numFmtId="4" fontId="5" fillId="0" borderId="0" xfId="0" applyNumberFormat="1" applyFont="1" applyBorder="1"/>
    <xf numFmtId="4" fontId="8" fillId="3" borderId="0" xfId="0" applyNumberFormat="1" applyFont="1" applyFill="1" applyBorder="1" applyAlignment="1">
      <alignment horizontal="left"/>
    </xf>
    <xf numFmtId="4" fontId="9" fillId="3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/>
    </xf>
    <xf numFmtId="4" fontId="4" fillId="3" borderId="1" xfId="0" applyNumberFormat="1" applyFont="1" applyFill="1" applyBorder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7" fillId="0" borderId="0" xfId="0" applyNumberFormat="1" applyFont="1"/>
    <xf numFmtId="1" fontId="0" fillId="0" borderId="0" xfId="0" applyNumberFormat="1"/>
    <xf numFmtId="0" fontId="19" fillId="0" borderId="0" xfId="0" applyFont="1"/>
    <xf numFmtId="1" fontId="26" fillId="3" borderId="0" xfId="0" applyNumberFormat="1" applyFont="1" applyFill="1" applyAlignment="1">
      <alignment horizontal="left"/>
    </xf>
    <xf numFmtId="1" fontId="24" fillId="3" borderId="0" xfId="0" applyNumberFormat="1" applyFont="1" applyFill="1" applyAlignment="1">
      <alignment horizontal="left"/>
    </xf>
    <xf numFmtId="1" fontId="25" fillId="3" borderId="0" xfId="0" applyNumberFormat="1" applyFont="1" applyFill="1" applyAlignment="1">
      <alignment horizontal="left"/>
    </xf>
    <xf numFmtId="4" fontId="6" fillId="2" borderId="9" xfId="0" applyNumberFormat="1" applyFont="1" applyFill="1" applyBorder="1"/>
    <xf numFmtId="4" fontId="5" fillId="2" borderId="1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0" fillId="3" borderId="0" xfId="0" applyNumberFormat="1" applyFill="1" applyBorder="1"/>
    <xf numFmtId="4" fontId="7" fillId="3" borderId="0" xfId="0" applyNumberFormat="1" applyFont="1" applyFill="1"/>
    <xf numFmtId="4" fontId="6" fillId="3" borderId="13" xfId="0" applyNumberFormat="1" applyFont="1" applyFill="1" applyBorder="1"/>
    <xf numFmtId="4" fontId="5" fillId="2" borderId="5" xfId="0" applyNumberFormat="1" applyFont="1" applyFill="1" applyBorder="1"/>
    <xf numFmtId="4" fontId="5" fillId="2" borderId="14" xfId="0" applyNumberFormat="1" applyFont="1" applyFill="1" applyBorder="1" applyAlignment="1">
      <alignment horizontal="right"/>
    </xf>
    <xf numFmtId="4" fontId="2" fillId="2" borderId="17" xfId="0" applyNumberFormat="1" applyFont="1" applyFill="1" applyBorder="1"/>
    <xf numFmtId="4" fontId="3" fillId="2" borderId="17" xfId="0" applyNumberFormat="1" applyFont="1" applyFill="1" applyBorder="1"/>
    <xf numFmtId="164" fontId="5" fillId="2" borderId="3" xfId="0" applyNumberFormat="1" applyFont="1" applyFill="1" applyBorder="1"/>
    <xf numFmtId="164" fontId="2" fillId="3" borderId="17" xfId="0" applyNumberFormat="1" applyFont="1" applyFill="1" applyBorder="1"/>
    <xf numFmtId="164" fontId="2" fillId="2" borderId="17" xfId="0" applyNumberFormat="1" applyFont="1" applyFill="1" applyBorder="1"/>
    <xf numFmtId="4" fontId="8" fillId="3" borderId="0" xfId="0" applyNumberFormat="1" applyFont="1" applyFill="1" applyBorder="1" applyAlignment="1">
      <alignment horizontal="right"/>
    </xf>
    <xf numFmtId="0" fontId="23" fillId="2" borderId="0" xfId="0" applyNumberFormat="1" applyFont="1" applyFill="1" applyAlignment="1">
      <alignment horizontal="left"/>
    </xf>
    <xf numFmtId="4" fontId="6" fillId="2" borderId="12" xfId="0" applyNumberFormat="1" applyFont="1" applyFill="1" applyBorder="1"/>
    <xf numFmtId="0" fontId="14" fillId="0" borderId="0" xfId="0" applyNumberFormat="1" applyFont="1"/>
    <xf numFmtId="4" fontId="14" fillId="0" borderId="0" xfId="0" applyNumberFormat="1" applyFont="1"/>
    <xf numFmtId="4" fontId="14" fillId="0" borderId="0" xfId="0" applyNumberFormat="1" applyFont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8" fillId="2" borderId="0" xfId="1" applyNumberFormat="1" applyFont="1" applyFill="1"/>
    <xf numFmtId="4" fontId="6" fillId="3" borderId="0" xfId="1" applyNumberFormat="1" applyFont="1" applyFill="1"/>
    <xf numFmtId="4" fontId="8" fillId="2" borderId="2" xfId="1" applyNumberFormat="1" applyFont="1" applyFill="1" applyBorder="1"/>
    <xf numFmtId="4" fontId="6" fillId="2" borderId="1" xfId="1" applyNumberFormat="1" applyFont="1" applyFill="1" applyBorder="1"/>
    <xf numFmtId="4" fontId="6" fillId="2" borderId="1" xfId="1" applyNumberFormat="1" applyFont="1" applyFill="1" applyBorder="1" applyAlignment="1">
      <alignment horizontal="right"/>
    </xf>
    <xf numFmtId="4" fontId="6" fillId="3" borderId="1" xfId="1" applyNumberFormat="1" applyFont="1" applyFill="1" applyBorder="1"/>
    <xf numFmtId="4" fontId="8" fillId="2" borderId="3" xfId="1" applyNumberFormat="1" applyFont="1" applyFill="1" applyBorder="1"/>
    <xf numFmtId="4" fontId="8" fillId="2" borderId="12" xfId="1" applyNumberFormat="1" applyFont="1" applyFill="1" applyBorder="1"/>
    <xf numFmtId="4" fontId="8" fillId="2" borderId="11" xfId="1" applyNumberFormat="1" applyFont="1" applyFill="1" applyBorder="1"/>
    <xf numFmtId="3" fontId="22" fillId="0" borderId="0" xfId="0" applyNumberFormat="1" applyFont="1" applyAlignment="1">
      <alignment horizontal="left"/>
    </xf>
    <xf numFmtId="4" fontId="5" fillId="2" borderId="0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2" borderId="18" xfId="0" applyNumberFormat="1" applyFont="1" applyFill="1" applyBorder="1"/>
    <xf numFmtId="4" fontId="27" fillId="0" borderId="0" xfId="0" applyNumberFormat="1" applyFont="1"/>
    <xf numFmtId="4" fontId="9" fillId="3" borderId="7" xfId="0" applyNumberFormat="1" applyFont="1" applyFill="1" applyBorder="1"/>
    <xf numFmtId="4" fontId="28" fillId="0" borderId="0" xfId="0" applyNumberFormat="1" applyFont="1"/>
    <xf numFmtId="1" fontId="19" fillId="3" borderId="0" xfId="0" applyNumberFormat="1" applyFont="1" applyFill="1" applyAlignment="1">
      <alignment horizontal="center" vertical="top"/>
    </xf>
    <xf numFmtId="4" fontId="5" fillId="3" borderId="12" xfId="0" applyNumberFormat="1" applyFont="1" applyFill="1" applyBorder="1"/>
    <xf numFmtId="1" fontId="0" fillId="3" borderId="0" xfId="0" applyNumberFormat="1" applyFill="1"/>
    <xf numFmtId="1" fontId="3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6" fillId="3" borderId="0" xfId="0" applyNumberFormat="1" applyFont="1" applyFill="1"/>
    <xf numFmtId="1" fontId="15" fillId="3" borderId="0" xfId="0" applyNumberFormat="1" applyFont="1" applyFill="1" applyBorder="1" applyAlignment="1">
      <alignment horizontal="left"/>
    </xf>
    <xf numFmtId="1" fontId="2" fillId="3" borderId="0" xfId="0" applyNumberFormat="1" applyFont="1" applyFill="1"/>
    <xf numFmtId="1" fontId="2" fillId="0" borderId="0" xfId="0" applyNumberFormat="1" applyFont="1"/>
    <xf numFmtId="1" fontId="20" fillId="3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20" fillId="3" borderId="0" xfId="0" applyNumberFormat="1" applyFont="1" applyFill="1" applyBorder="1" applyAlignment="1">
      <alignment horizontal="center"/>
    </xf>
    <xf numFmtId="4" fontId="2" fillId="3" borderId="17" xfId="0" applyNumberFormat="1" applyFont="1" applyFill="1" applyBorder="1"/>
    <xf numFmtId="1" fontId="29" fillId="3" borderId="0" xfId="0" applyNumberFormat="1" applyFont="1" applyFill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4" fontId="3" fillId="2" borderId="2" xfId="1" applyNumberFormat="1" applyFont="1" applyFill="1" applyBorder="1" applyAlignment="1">
      <alignment horizontal="right"/>
    </xf>
    <xf numFmtId="164" fontId="9" fillId="3" borderId="7" xfId="0" applyNumberFormat="1" applyFont="1" applyFill="1" applyBorder="1"/>
    <xf numFmtId="164" fontId="9" fillId="2" borderId="7" xfId="0" applyNumberFormat="1" applyFont="1" applyFill="1" applyBorder="1"/>
    <xf numFmtId="164" fontId="9" fillId="3" borderId="20" xfId="0" applyNumberFormat="1" applyFont="1" applyFill="1" applyBorder="1"/>
    <xf numFmtId="4" fontId="9" fillId="3" borderId="0" xfId="1" applyNumberFormat="1" applyFont="1" applyFill="1" applyBorder="1" applyAlignment="1">
      <alignment horizontal="right"/>
    </xf>
    <xf numFmtId="4" fontId="9" fillId="2" borderId="0" xfId="1" applyNumberFormat="1" applyFont="1" applyFill="1" applyBorder="1" applyAlignment="1">
      <alignment horizontal="right"/>
    </xf>
    <xf numFmtId="164" fontId="9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4" fontId="9" fillId="2" borderId="0" xfId="0" applyNumberFormat="1" applyFont="1" applyFill="1"/>
    <xf numFmtId="4" fontId="3" fillId="3" borderId="0" xfId="0" applyNumberFormat="1" applyFont="1" applyFill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17" xfId="0" applyNumberFormat="1" applyFont="1" applyFill="1" applyBorder="1"/>
    <xf numFmtId="4" fontId="9" fillId="2" borderId="0" xfId="0" applyNumberFormat="1" applyFont="1" applyFill="1" applyBorder="1" applyAlignment="1">
      <alignment horizontal="right"/>
    </xf>
    <xf numFmtId="4" fontId="9" fillId="3" borderId="0" xfId="0" applyNumberFormat="1" applyFont="1" applyFill="1" applyBorder="1" applyAlignment="1">
      <alignment horizontal="right"/>
    </xf>
    <xf numFmtId="4" fontId="9" fillId="3" borderId="0" xfId="0" applyNumberFormat="1" applyFont="1" applyFill="1"/>
    <xf numFmtId="43" fontId="3" fillId="3" borderId="0" xfId="1" applyNumberFormat="1" applyFont="1" applyFill="1" applyAlignment="1">
      <alignment horizontal="right"/>
    </xf>
    <xf numFmtId="4" fontId="3" fillId="2" borderId="0" xfId="1" applyNumberFormat="1" applyFont="1" applyFill="1" applyAlignment="1">
      <alignment horizontal="right"/>
    </xf>
    <xf numFmtId="43" fontId="3" fillId="2" borderId="0" xfId="1" applyFont="1" applyFill="1" applyAlignment="1">
      <alignment horizontal="center"/>
    </xf>
    <xf numFmtId="4" fontId="9" fillId="3" borderId="2" xfId="0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/>
    <xf numFmtId="4" fontId="8" fillId="2" borderId="9" xfId="1" applyNumberFormat="1" applyFont="1" applyFill="1" applyBorder="1"/>
    <xf numFmtId="4" fontId="8" fillId="2" borderId="16" xfId="1" applyNumberFormat="1" applyFont="1" applyFill="1" applyBorder="1"/>
    <xf numFmtId="4" fontId="8" fillId="2" borderId="8" xfId="1" applyNumberFormat="1" applyFont="1" applyFill="1" applyBorder="1"/>
    <xf numFmtId="4" fontId="8" fillId="2" borderId="13" xfId="1" applyNumberFormat="1" applyFont="1" applyFill="1" applyBorder="1"/>
    <xf numFmtId="4" fontId="5" fillId="2" borderId="12" xfId="0" applyNumberFormat="1" applyFont="1" applyFill="1" applyBorder="1"/>
    <xf numFmtId="4" fontId="9" fillId="2" borderId="17" xfId="0" applyNumberFormat="1" applyFont="1" applyFill="1" applyBorder="1"/>
    <xf numFmtId="4" fontId="5" fillId="3" borderId="6" xfId="0" applyNumberFormat="1" applyFont="1" applyFill="1" applyBorder="1"/>
    <xf numFmtId="4" fontId="9" fillId="3" borderId="0" xfId="0" applyNumberFormat="1" applyFont="1" applyFill="1" applyBorder="1"/>
    <xf numFmtId="0" fontId="3" fillId="0" borderId="0" xfId="0" applyFont="1"/>
    <xf numFmtId="8" fontId="0" fillId="0" borderId="0" xfId="0" applyNumberFormat="1"/>
    <xf numFmtId="8" fontId="8" fillId="0" borderId="0" xfId="0" applyNumberFormat="1" applyFont="1"/>
    <xf numFmtId="8" fontId="6" fillId="0" borderId="0" xfId="0" applyNumberFormat="1" applyFont="1"/>
    <xf numFmtId="4" fontId="6" fillId="3" borderId="19" xfId="0" applyNumberFormat="1" applyFont="1" applyFill="1" applyBorder="1"/>
    <xf numFmtId="4" fontId="6" fillId="2" borderId="19" xfId="0" applyNumberFormat="1" applyFont="1" applyFill="1" applyBorder="1"/>
    <xf numFmtId="4" fontId="5" fillId="2" borderId="6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4" fontId="9" fillId="3" borderId="2" xfId="1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4" fontId="11" fillId="3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2" borderId="0" xfId="0" applyNumberFormat="1" applyFont="1" applyFill="1" applyBorder="1"/>
    <xf numFmtId="4" fontId="8" fillId="3" borderId="19" xfId="0" applyNumberFormat="1" applyFont="1" applyFill="1" applyBorder="1"/>
    <xf numFmtId="4" fontId="6" fillId="2" borderId="2" xfId="0" applyNumberFormat="1" applyFont="1" applyFill="1" applyBorder="1" applyAlignment="1"/>
    <xf numFmtId="4" fontId="6" fillId="4" borderId="2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/>
    <xf numFmtId="4" fontId="6" fillId="2" borderId="0" xfId="1" applyNumberFormat="1" applyFont="1" applyFill="1" applyBorder="1"/>
    <xf numFmtId="0" fontId="30" fillId="0" borderId="0" xfId="0" applyFont="1" applyAlignment="1">
      <alignment horizontal="center"/>
    </xf>
    <xf numFmtId="0" fontId="31" fillId="0" borderId="0" xfId="0" applyFont="1" applyAlignment="1"/>
    <xf numFmtId="0" fontId="32" fillId="0" borderId="0" xfId="0" applyFont="1"/>
    <xf numFmtId="0" fontId="32" fillId="0" borderId="1" xfId="0" applyFont="1" applyBorder="1" applyAlignment="1">
      <alignment horizontal="center"/>
    </xf>
    <xf numFmtId="0" fontId="31" fillId="0" borderId="0" xfId="0" applyFont="1"/>
    <xf numFmtId="4" fontId="0" fillId="0" borderId="21" xfId="0" applyNumberFormat="1" applyBorder="1"/>
    <xf numFmtId="4" fontId="4" fillId="3" borderId="4" xfId="0" applyNumberFormat="1" applyFont="1" applyFill="1" applyBorder="1"/>
    <xf numFmtId="164" fontId="9" fillId="3" borderId="0" xfId="0" applyNumberFormat="1" applyFont="1" applyFill="1" applyBorder="1"/>
    <xf numFmtId="4" fontId="8" fillId="3" borderId="1" xfId="0" applyNumberFormat="1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6" fillId="0" borderId="0" xfId="0" applyFont="1" applyBorder="1"/>
    <xf numFmtId="4" fontId="7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8" fontId="2" fillId="0" borderId="0" xfId="0" applyNumberFormat="1" applyFont="1"/>
    <xf numFmtId="49" fontId="2" fillId="4" borderId="0" xfId="0" applyNumberFormat="1" applyFont="1" applyFill="1"/>
    <xf numFmtId="4" fontId="6" fillId="4" borderId="13" xfId="0" applyNumberFormat="1" applyFont="1" applyFill="1" applyBorder="1"/>
    <xf numFmtId="4" fontId="9" fillId="0" borderId="0" xfId="0" applyNumberFormat="1" applyFont="1" applyFill="1" applyAlignment="1">
      <alignment horizontal="left"/>
    </xf>
    <xf numFmtId="4" fontId="9" fillId="0" borderId="0" xfId="0" applyNumberFormat="1" applyFont="1" applyFill="1" applyBorder="1"/>
    <xf numFmtId="4" fontId="6" fillId="2" borderId="0" xfId="0" applyNumberFormat="1" applyFont="1" applyFill="1" applyBorder="1" applyAlignment="1"/>
    <xf numFmtId="4" fontId="6" fillId="4" borderId="0" xfId="0" applyNumberFormat="1" applyFont="1" applyFill="1" applyBorder="1"/>
    <xf numFmtId="0" fontId="6" fillId="4" borderId="0" xfId="0" applyFont="1" applyFill="1"/>
    <xf numFmtId="164" fontId="5" fillId="4" borderId="5" xfId="0" applyNumberFormat="1" applyFont="1" applyFill="1" applyBorder="1"/>
    <xf numFmtId="164" fontId="5" fillId="4" borderId="3" xfId="0" applyNumberFormat="1" applyFont="1" applyFill="1" applyBorder="1"/>
    <xf numFmtId="4" fontId="6" fillId="4" borderId="0" xfId="0" applyNumberFormat="1" applyFont="1" applyFill="1"/>
    <xf numFmtId="4" fontId="6" fillId="4" borderId="1" xfId="0" applyNumberFormat="1" applyFont="1" applyFill="1" applyBorder="1"/>
    <xf numFmtId="4" fontId="6" fillId="5" borderId="0" xfId="0" applyNumberFormat="1" applyFont="1" applyFill="1" applyBorder="1"/>
    <xf numFmtId="4" fontId="6" fillId="5" borderId="1" xfId="0" applyNumberFormat="1" applyFont="1" applyFill="1" applyBorder="1"/>
    <xf numFmtId="4" fontId="6" fillId="5" borderId="0" xfId="0" applyNumberFormat="1" applyFont="1" applyFill="1" applyBorder="1" applyAlignment="1"/>
    <xf numFmtId="4" fontId="6" fillId="5" borderId="4" xfId="0" applyNumberFormat="1" applyFont="1" applyFill="1" applyBorder="1"/>
    <xf numFmtId="4" fontId="8" fillId="5" borderId="2" xfId="0" applyNumberFormat="1" applyFont="1" applyFill="1" applyBorder="1"/>
    <xf numFmtId="4" fontId="9" fillId="2" borderId="0" xfId="0" applyNumberFormat="1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Font="1"/>
    <xf numFmtId="0" fontId="0" fillId="0" borderId="0" xfId="0" applyFont="1"/>
    <xf numFmtId="0" fontId="0" fillId="0" borderId="0" xfId="0" applyNumberFormat="1" applyFont="1" applyAlignment="1">
      <alignment horizontal="left"/>
    </xf>
    <xf numFmtId="0" fontId="28" fillId="0" borderId="0" xfId="0" applyNumberFormat="1" applyFont="1"/>
    <xf numFmtId="0" fontId="28" fillId="0" borderId="0" xfId="0" applyNumberFormat="1" applyFont="1" applyFill="1"/>
    <xf numFmtId="0" fontId="8" fillId="5" borderId="1" xfId="0" applyFont="1" applyFill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 applyAlignment="1"/>
    <xf numFmtId="0" fontId="31" fillId="0" borderId="0" xfId="0" applyFont="1"/>
    <xf numFmtId="8" fontId="32" fillId="0" borderId="0" xfId="0" applyNumberFormat="1" applyFont="1"/>
    <xf numFmtId="8" fontId="32" fillId="0" borderId="0" xfId="0" applyNumberFormat="1" applyFont="1" applyBorder="1"/>
    <xf numFmtId="0" fontId="32" fillId="0" borderId="0" xfId="0" applyFont="1" applyBorder="1"/>
    <xf numFmtId="8" fontId="32" fillId="0" borderId="7" xfId="0" applyNumberFormat="1" applyFont="1" applyBorder="1"/>
    <xf numFmtId="0" fontId="0" fillId="0" borderId="0" xfId="0"/>
    <xf numFmtId="4" fontId="6" fillId="0" borderId="0" xfId="0" applyNumberFormat="1" applyFont="1"/>
    <xf numFmtId="3" fontId="6" fillId="0" borderId="0" xfId="0" applyNumberFormat="1" applyFont="1"/>
    <xf numFmtId="4" fontId="0" fillId="0" borderId="0" xfId="0" applyNumberFormat="1"/>
    <xf numFmtId="0" fontId="10" fillId="0" borderId="0" xfId="0" applyFont="1"/>
    <xf numFmtId="4" fontId="6" fillId="4" borderId="2" xfId="0" applyNumberFormat="1" applyFont="1" applyFill="1" applyBorder="1"/>
    <xf numFmtId="4" fontId="6" fillId="4" borderId="3" xfId="0" applyNumberFormat="1" applyFont="1" applyFill="1" applyBorder="1"/>
    <xf numFmtId="0" fontId="0" fillId="0" borderId="0" xfId="0"/>
    <xf numFmtId="0" fontId="6" fillId="0" borderId="0" xfId="0" applyFont="1"/>
    <xf numFmtId="0" fontId="32" fillId="0" borderId="0" xfId="0" applyFont="1" applyAlignment="1">
      <alignment horizontal="center"/>
    </xf>
    <xf numFmtId="6" fontId="6" fillId="0" borderId="0" xfId="0" applyNumberFormat="1" applyFont="1"/>
    <xf numFmtId="4" fontId="8" fillId="4" borderId="2" xfId="1" applyNumberFormat="1" applyFont="1" applyFill="1" applyBorder="1"/>
    <xf numFmtId="4" fontId="8" fillId="4" borderId="3" xfId="1" applyNumberFormat="1" applyFont="1" applyFill="1" applyBorder="1"/>
    <xf numFmtId="165" fontId="6" fillId="0" borderId="0" xfId="1" applyNumberFormat="1" applyFont="1"/>
    <xf numFmtId="6" fontId="6" fillId="0" borderId="0" xfId="0" applyNumberFormat="1" applyFont="1" applyFill="1"/>
    <xf numFmtId="164" fontId="2" fillId="4" borderId="17" xfId="0" applyNumberFormat="1" applyFont="1" applyFill="1" applyBorder="1"/>
    <xf numFmtId="0" fontId="0" fillId="4" borderId="0" xfId="0" applyFill="1"/>
    <xf numFmtId="4" fontId="5" fillId="4" borderId="0" xfId="0" applyNumberFormat="1" applyFont="1" applyFill="1"/>
    <xf numFmtId="4" fontId="6" fillId="5" borderId="2" xfId="0" applyNumberFormat="1" applyFont="1" applyFill="1" applyBorder="1"/>
    <xf numFmtId="0" fontId="0" fillId="5" borderId="0" xfId="0" applyFill="1"/>
    <xf numFmtId="4" fontId="6" fillId="4" borderId="15" xfId="0" applyNumberFormat="1" applyFont="1" applyFill="1" applyBorder="1"/>
    <xf numFmtId="164" fontId="5" fillId="5" borderId="0" xfId="0" applyNumberFormat="1" applyFont="1" applyFill="1"/>
    <xf numFmtId="4" fontId="6" fillId="4" borderId="11" xfId="0" applyNumberFormat="1" applyFont="1" applyFill="1" applyBorder="1"/>
    <xf numFmtId="4" fontId="4" fillId="5" borderId="0" xfId="0" applyNumberFormat="1" applyFont="1" applyFill="1" applyBorder="1"/>
    <xf numFmtId="4" fontId="4" fillId="5" borderId="1" xfId="0" applyNumberFormat="1" applyFont="1" applyFill="1" applyBorder="1"/>
    <xf numFmtId="4" fontId="6" fillId="4" borderId="8" xfId="0" applyNumberFormat="1" applyFont="1" applyFill="1" applyBorder="1"/>
    <xf numFmtId="4" fontId="5" fillId="4" borderId="14" xfId="0" applyNumberFormat="1" applyFont="1" applyFill="1" applyBorder="1"/>
    <xf numFmtId="4" fontId="5" fillId="4" borderId="0" xfId="0" applyNumberFormat="1" applyFont="1" applyFill="1" applyBorder="1"/>
    <xf numFmtId="4" fontId="6" fillId="4" borderId="14" xfId="0" applyNumberFormat="1" applyFont="1" applyFill="1" applyBorder="1"/>
    <xf numFmtId="4" fontId="5" fillId="4" borderId="13" xfId="0" applyNumberFormat="1" applyFont="1" applyFill="1" applyBorder="1" applyAlignment="1"/>
    <xf numFmtId="4" fontId="5" fillId="4" borderId="2" xfId="0" applyNumberFormat="1" applyFont="1" applyFill="1" applyBorder="1" applyAlignment="1">
      <alignment horizontal="right"/>
    </xf>
    <xf numFmtId="4" fontId="5" fillId="4" borderId="3" xfId="0" applyNumberFormat="1" applyFont="1" applyFill="1" applyBorder="1" applyAlignment="1">
      <alignment horizontal="right"/>
    </xf>
    <xf numFmtId="4" fontId="5" fillId="4" borderId="14" xfId="0" applyNumberFormat="1" applyFont="1" applyFill="1" applyBorder="1" applyAlignment="1">
      <alignment horizontal="right"/>
    </xf>
    <xf numFmtId="4" fontId="8" fillId="4" borderId="2" xfId="0" applyNumberFormat="1" applyFont="1" applyFill="1" applyBorder="1"/>
    <xf numFmtId="4" fontId="6" fillId="4" borderId="2" xfId="1" applyNumberFormat="1" applyFont="1" applyFill="1" applyBorder="1"/>
    <xf numFmtId="4" fontId="6" fillId="4" borderId="9" xfId="0" applyNumberFormat="1" applyFont="1" applyFill="1" applyBorder="1"/>
    <xf numFmtId="4" fontId="5" fillId="4" borderId="5" xfId="0" applyNumberFormat="1" applyFont="1" applyFill="1" applyBorder="1"/>
    <xf numFmtId="4" fontId="2" fillId="4" borderId="17" xfId="0" applyNumberFormat="1" applyFont="1" applyFill="1" applyBorder="1"/>
    <xf numFmtId="4" fontId="8" fillId="5" borderId="3" xfId="0" applyNumberFormat="1" applyFont="1" applyFill="1" applyBorder="1"/>
    <xf numFmtId="4" fontId="5" fillId="5" borderId="5" xfId="0" applyNumberFormat="1" applyFont="1" applyFill="1" applyBorder="1"/>
    <xf numFmtId="4" fontId="8" fillId="5" borderId="0" xfId="0" applyNumberFormat="1" applyFont="1" applyFill="1"/>
    <xf numFmtId="4" fontId="5" fillId="5" borderId="3" xfId="0" applyNumberFormat="1" applyFont="1" applyFill="1" applyBorder="1"/>
    <xf numFmtId="4" fontId="5" fillId="5" borderId="8" xfId="0" applyNumberFormat="1" applyFont="1" applyFill="1" applyBorder="1"/>
    <xf numFmtId="4" fontId="5" fillId="5" borderId="0" xfId="0" applyNumberFormat="1" applyFont="1" applyFill="1" applyBorder="1"/>
    <xf numFmtId="4" fontId="8" fillId="5" borderId="14" xfId="0" applyNumberFormat="1" applyFont="1" applyFill="1" applyBorder="1"/>
    <xf numFmtId="4" fontId="8" fillId="5" borderId="0" xfId="0" applyNumberFormat="1" applyFont="1" applyFill="1" applyBorder="1"/>
    <xf numFmtId="4" fontId="21" fillId="5" borderId="0" xfId="0" applyNumberFormat="1" applyFont="1" applyFill="1" applyBorder="1" applyAlignment="1">
      <alignment vertical="center"/>
    </xf>
    <xf numFmtId="4" fontId="5" fillId="5" borderId="2" xfId="0" applyNumberFormat="1" applyFont="1" applyFill="1" applyBorder="1" applyAlignment="1">
      <alignment vertical="center"/>
    </xf>
    <xf numFmtId="4" fontId="6" fillId="5" borderId="3" xfId="0" applyNumberFormat="1" applyFont="1" applyFill="1" applyBorder="1" applyAlignment="1">
      <alignment vertical="center"/>
    </xf>
    <xf numFmtId="4" fontId="6" fillId="5" borderId="8" xfId="0" applyNumberFormat="1" applyFont="1" applyFill="1" applyBorder="1"/>
    <xf numFmtId="4" fontId="5" fillId="5" borderId="2" xfId="0" applyNumberFormat="1" applyFont="1" applyFill="1" applyBorder="1" applyAlignment="1">
      <alignment horizontal="right"/>
    </xf>
    <xf numFmtId="4" fontId="5" fillId="5" borderId="3" xfId="0" applyNumberFormat="1" applyFont="1" applyFill="1" applyBorder="1" applyAlignment="1">
      <alignment horizontal="right"/>
    </xf>
    <xf numFmtId="4" fontId="5" fillId="5" borderId="8" xfId="0" applyNumberFormat="1" applyFont="1" applyFill="1" applyBorder="1" applyAlignment="1">
      <alignment horizontal="right"/>
    </xf>
    <xf numFmtId="4" fontId="8" fillId="5" borderId="8" xfId="0" applyNumberFormat="1" applyFont="1" applyFill="1" applyBorder="1"/>
    <xf numFmtId="4" fontId="2" fillId="5" borderId="17" xfId="0" applyNumberFormat="1" applyFont="1" applyFill="1" applyBorder="1"/>
    <xf numFmtId="8" fontId="32" fillId="0" borderId="0" xfId="0" applyNumberFormat="1" applyFont="1" applyFill="1"/>
    <xf numFmtId="0" fontId="32" fillId="0" borderId="0" xfId="0" applyFont="1" applyFill="1"/>
    <xf numFmtId="49" fontId="3" fillId="3" borderId="1" xfId="0" applyNumberFormat="1" applyFont="1" applyFill="1" applyBorder="1" applyAlignment="1">
      <alignment horizontal="center"/>
    </xf>
    <xf numFmtId="4" fontId="8" fillId="5" borderId="6" xfId="0" applyNumberFormat="1" applyFont="1" applyFill="1" applyBorder="1"/>
    <xf numFmtId="8" fontId="32" fillId="0" borderId="0" xfId="0" applyNumberFormat="1" applyFont="1" applyFill="1" applyBorder="1"/>
    <xf numFmtId="39" fontId="32" fillId="0" borderId="1" xfId="0" applyNumberFormat="1" applyFont="1" applyBorder="1"/>
    <xf numFmtId="39" fontId="32" fillId="0" borderId="0" xfId="0" applyNumberFormat="1" applyFont="1"/>
    <xf numFmtId="4" fontId="8" fillId="2" borderId="1" xfId="1" applyNumberFormat="1" applyFont="1" applyFill="1" applyBorder="1"/>
    <xf numFmtId="4" fontId="8" fillId="4" borderId="0" xfId="1" applyNumberFormat="1" applyFont="1" applyFill="1" applyBorder="1"/>
    <xf numFmtId="4" fontId="8" fillId="2" borderId="0" xfId="1" applyNumberFormat="1" applyFont="1" applyFill="1" applyBorder="1"/>
    <xf numFmtId="4" fontId="8" fillId="4" borderId="1" xfId="1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6" fillId="0" borderId="2" xfId="0" applyNumberFormat="1" applyFont="1" applyFill="1" applyBorder="1"/>
    <xf numFmtId="4" fontId="6" fillId="0" borderId="6" xfId="0" applyNumberFormat="1" applyFont="1" applyFill="1" applyBorder="1"/>
    <xf numFmtId="4" fontId="8" fillId="3" borderId="2" xfId="0" applyNumberFormat="1" applyFont="1" applyFill="1" applyBorder="1" applyAlignment="1">
      <alignment horizontal="right"/>
    </xf>
    <xf numFmtId="4" fontId="8" fillId="3" borderId="3" xfId="0" applyNumberFormat="1" applyFont="1" applyFill="1" applyBorder="1" applyAlignment="1">
      <alignment horizontal="right"/>
    </xf>
    <xf numFmtId="4" fontId="3" fillId="3" borderId="17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164" fontId="5" fillId="3" borderId="6" xfId="0" applyNumberFormat="1" applyFont="1" applyFill="1" applyBorder="1"/>
    <xf numFmtId="4" fontId="4" fillId="3" borderId="6" xfId="0" applyNumberFormat="1" applyFont="1" applyFill="1" applyBorder="1" applyAlignment="1">
      <alignment horizontal="right"/>
    </xf>
    <xf numFmtId="4" fontId="9" fillId="3" borderId="17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4" fontId="5" fillId="5" borderId="6" xfId="0" applyNumberFormat="1" applyFont="1" applyFill="1" applyBorder="1"/>
    <xf numFmtId="4" fontId="8" fillId="5" borderId="19" xfId="0" applyNumberFormat="1" applyFont="1" applyFill="1" applyBorder="1"/>
    <xf numFmtId="4" fontId="6" fillId="4" borderId="2" xfId="0" applyNumberFormat="1" applyFont="1" applyFill="1" applyBorder="1" applyAlignment="1">
      <alignment horizontal="right"/>
    </xf>
    <xf numFmtId="4" fontId="5" fillId="5" borderId="1" xfId="0" applyNumberFormat="1" applyFont="1" applyFill="1" applyBorder="1"/>
    <xf numFmtId="4" fontId="5" fillId="0" borderId="5" xfId="0" applyNumberFormat="1" applyFont="1" applyFill="1" applyBorder="1"/>
    <xf numFmtId="0" fontId="11" fillId="0" borderId="0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6" fillId="0" borderId="12" xfId="0" applyNumberFormat="1" applyFont="1" applyFill="1" applyBorder="1"/>
    <xf numFmtId="4" fontId="6" fillId="0" borderId="2" xfId="1" applyNumberFormat="1" applyFont="1" applyFill="1" applyBorder="1"/>
    <xf numFmtId="4" fontId="5" fillId="0" borderId="0" xfId="0" applyNumberFormat="1" applyFont="1" applyFill="1" applyBorder="1"/>
    <xf numFmtId="4" fontId="3" fillId="0" borderId="17" xfId="0" applyNumberFormat="1" applyFont="1" applyFill="1" applyBorder="1"/>
    <xf numFmtId="4" fontId="6" fillId="0" borderId="2" xfId="0" applyNumberFormat="1" applyFont="1" applyBorder="1"/>
    <xf numFmtId="0" fontId="0" fillId="0" borderId="2" xfId="0" applyBorder="1"/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6" fillId="0" borderId="0" xfId="1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/>
    <xf numFmtId="164" fontId="2" fillId="0" borderId="0" xfId="0" applyNumberFormat="1" applyFont="1" applyFill="1" applyBorder="1"/>
    <xf numFmtId="0" fontId="6" fillId="0" borderId="2" xfId="0" applyFont="1" applyBorder="1"/>
    <xf numFmtId="4" fontId="6" fillId="0" borderId="0" xfId="0" applyNumberFormat="1" applyFont="1" applyFill="1" applyBorder="1" applyAlignment="1"/>
    <xf numFmtId="164" fontId="5" fillId="0" borderId="2" xfId="0" applyNumberFormat="1" applyFont="1" applyFill="1" applyBorder="1"/>
    <xf numFmtId="164" fontId="2" fillId="0" borderId="2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2" xfId="0" applyNumberFormat="1" applyBorder="1" applyAlignment="1">
      <alignment horizontal="left"/>
    </xf>
    <xf numFmtId="0" fontId="22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4" fontId="14" fillId="0" borderId="2" xfId="0" applyNumberFormat="1" applyFont="1" applyBorder="1" applyAlignment="1">
      <alignment horizontal="center"/>
    </xf>
    <xf numFmtId="4" fontId="14" fillId="0" borderId="2" xfId="0" applyNumberFormat="1" applyFont="1" applyBorder="1"/>
    <xf numFmtId="3" fontId="22" fillId="0" borderId="2" xfId="0" applyNumberFormat="1" applyFont="1" applyBorder="1" applyAlignment="1">
      <alignment horizontal="left"/>
    </xf>
    <xf numFmtId="4" fontId="27" fillId="0" borderId="2" xfId="0" applyNumberFormat="1" applyFont="1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7" fillId="0" borderId="2" xfId="0" applyNumberFormat="1" applyFont="1" applyBorder="1"/>
    <xf numFmtId="4" fontId="2" fillId="0" borderId="2" xfId="0" applyNumberFormat="1" applyFont="1" applyBorder="1"/>
    <xf numFmtId="4" fontId="5" fillId="0" borderId="2" xfId="0" applyNumberFormat="1" applyFont="1" applyFill="1" applyBorder="1"/>
    <xf numFmtId="4" fontId="3" fillId="0" borderId="2" xfId="0" applyNumberFormat="1" applyFont="1" applyFill="1" applyBorder="1"/>
    <xf numFmtId="0" fontId="14" fillId="0" borderId="2" xfId="0" applyNumberFormat="1" applyFont="1" applyBorder="1" applyAlignment="1">
      <alignment horizontal="left"/>
    </xf>
    <xf numFmtId="0" fontId="19" fillId="0" borderId="2" xfId="0" applyFont="1" applyBorder="1"/>
    <xf numFmtId="0" fontId="4" fillId="0" borderId="2" xfId="0" applyFont="1" applyBorder="1"/>
    <xf numFmtId="4" fontId="8" fillId="2" borderId="5" xfId="1" applyNumberFormat="1" applyFont="1" applyFill="1" applyBorder="1"/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/>
    <xf numFmtId="1" fontId="17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0" fontId="0" fillId="0" borderId="1" xfId="0" applyFill="1" applyBorder="1"/>
    <xf numFmtId="49" fontId="9" fillId="3" borderId="0" xfId="0" applyNumberFormat="1" applyFont="1" applyFill="1" applyBorder="1" applyAlignment="1">
      <alignment horizontal="center"/>
    </xf>
    <xf numFmtId="4" fontId="6" fillId="5" borderId="11" xfId="0" applyNumberFormat="1" applyFont="1" applyFill="1" applyBorder="1"/>
    <xf numFmtId="4" fontId="6" fillId="4" borderId="0" xfId="1" applyNumberFormat="1" applyFont="1" applyFill="1" applyBorder="1"/>
    <xf numFmtId="4" fontId="5" fillId="5" borderId="0" xfId="0" applyNumberFormat="1" applyFont="1" applyFill="1" applyBorder="1" applyAlignment="1"/>
    <xf numFmtId="4" fontId="5" fillId="5" borderId="0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6" fillId="5" borderId="0" xfId="1" applyNumberFormat="1" applyFont="1" applyFill="1" applyBorder="1"/>
    <xf numFmtId="4" fontId="5" fillId="5" borderId="4" xfId="0" applyNumberFormat="1" applyFont="1" applyFill="1" applyBorder="1"/>
    <xf numFmtId="4" fontId="2" fillId="5" borderId="7" xfId="0" applyNumberFormat="1" applyFont="1" applyFill="1" applyBorder="1"/>
    <xf numFmtId="0" fontId="6" fillId="0" borderId="2" xfId="0" applyNumberFormat="1" applyFont="1" applyBorder="1" applyAlignment="1">
      <alignment horizontal="left"/>
    </xf>
    <xf numFmtId="4" fontId="35" fillId="0" borderId="0" xfId="0" applyNumberFormat="1" applyFont="1" applyFill="1" applyBorder="1" applyAlignment="1">
      <alignment horizontal="right"/>
    </xf>
    <xf numFmtId="0" fontId="36" fillId="0" borderId="0" xfId="0" applyFont="1"/>
    <xf numFmtId="4" fontId="4" fillId="4" borderId="2" xfId="0" applyNumberFormat="1" applyFont="1" applyFill="1" applyBorder="1" applyAlignment="1">
      <alignment horizontal="right"/>
    </xf>
    <xf numFmtId="4" fontId="6" fillId="2" borderId="15" xfId="0" applyNumberFormat="1" applyFont="1" applyFill="1" applyBorder="1"/>
    <xf numFmtId="0" fontId="37" fillId="0" borderId="2" xfId="0" applyFont="1" applyBorder="1"/>
    <xf numFmtId="0" fontId="38" fillId="0" borderId="2" xfId="0" applyFont="1" applyBorder="1"/>
    <xf numFmtId="4" fontId="6" fillId="0" borderId="2" xfId="0" applyNumberFormat="1" applyFont="1" applyFill="1" applyBorder="1" applyAlignment="1">
      <alignment horizontal="left"/>
    </xf>
    <xf numFmtId="0" fontId="14" fillId="0" borderId="2" xfId="0" applyNumberFormat="1" applyFont="1" applyBorder="1" applyAlignment="1">
      <alignment horizontal="left" vertical="distributed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Normal="100" workbookViewId="0">
      <selection activeCell="B3" sqref="B3"/>
    </sheetView>
  </sheetViews>
  <sheetFormatPr defaultRowHeight="14.25" x14ac:dyDescent="0.2"/>
  <cols>
    <col min="1" max="1" width="2.5703125" style="408" customWidth="1"/>
    <col min="2" max="2" width="41.42578125" style="356" customWidth="1"/>
    <col min="3" max="3" width="5.5703125" style="356" customWidth="1"/>
    <col min="4" max="4" width="25" style="356" customWidth="1"/>
    <col min="5" max="5" width="4.85546875" style="356" customWidth="1"/>
    <col min="6" max="6" width="25" style="356" customWidth="1"/>
    <col min="7" max="7" width="5.85546875" style="356" customWidth="1"/>
    <col min="8" max="8" width="25" style="356" customWidth="1"/>
    <col min="9" max="9" width="5.85546875" customWidth="1"/>
    <col min="10" max="10" width="23.7109375" customWidth="1"/>
  </cols>
  <sheetData>
    <row r="1" spans="2:8" ht="31.5" x14ac:dyDescent="0.5">
      <c r="B1" s="544" t="s">
        <v>146</v>
      </c>
      <c r="C1" s="544"/>
      <c r="D1" s="544"/>
      <c r="E1" s="544"/>
      <c r="F1" s="544"/>
      <c r="G1" s="544"/>
      <c r="H1" s="544"/>
    </row>
    <row r="2" spans="2:8" ht="26.25" customHeight="1" x14ac:dyDescent="0.5">
      <c r="B2" s="545" t="s">
        <v>210</v>
      </c>
      <c r="C2" s="545"/>
      <c r="D2" s="545"/>
      <c r="E2" s="545"/>
      <c r="F2" s="545"/>
      <c r="G2" s="545"/>
      <c r="H2" s="545"/>
    </row>
    <row r="3" spans="2:8" ht="24" customHeight="1" x14ac:dyDescent="0.25">
      <c r="B3" s="352"/>
      <c r="C3" s="352"/>
      <c r="D3" s="352"/>
      <c r="E3" s="352"/>
      <c r="F3" s="352"/>
      <c r="G3" s="352"/>
      <c r="H3" s="352"/>
    </row>
    <row r="4" spans="2:8" x14ac:dyDescent="0.2">
      <c r="B4" s="353"/>
      <c r="C4" s="353"/>
      <c r="D4" s="353"/>
      <c r="E4" s="353"/>
      <c r="F4" s="353"/>
      <c r="G4" s="353"/>
      <c r="H4" s="353"/>
    </row>
    <row r="5" spans="2:8" ht="15" x14ac:dyDescent="0.25">
      <c r="D5" s="410">
        <v>2019</v>
      </c>
      <c r="F5" s="410">
        <v>2019</v>
      </c>
      <c r="H5" s="410">
        <v>2019</v>
      </c>
    </row>
    <row r="6" spans="2:8" ht="15" x14ac:dyDescent="0.25">
      <c r="B6" s="354"/>
      <c r="C6" s="354"/>
      <c r="D6" s="393" t="s">
        <v>147</v>
      </c>
      <c r="E6" s="392"/>
      <c r="F6" s="393" t="s">
        <v>148</v>
      </c>
      <c r="G6" s="392"/>
      <c r="H6" s="393" t="s">
        <v>149</v>
      </c>
    </row>
    <row r="7" spans="2:8" ht="15.75" thickBot="1" x14ac:dyDescent="0.3">
      <c r="B7" s="355" t="s">
        <v>150</v>
      </c>
      <c r="C7" s="354"/>
      <c r="D7" s="394" t="s">
        <v>151</v>
      </c>
      <c r="E7" s="395"/>
      <c r="F7" s="394" t="s">
        <v>152</v>
      </c>
      <c r="G7" s="392"/>
      <c r="H7" s="394" t="s">
        <v>153</v>
      </c>
    </row>
    <row r="10" spans="2:8" ht="15" x14ac:dyDescent="0.25">
      <c r="B10" s="354" t="s">
        <v>182</v>
      </c>
      <c r="D10" s="397">
        <f>GenFund!V123</f>
        <v>1564780.9100000001</v>
      </c>
      <c r="E10" s="392"/>
      <c r="F10" s="397">
        <f>GenFund!V35</f>
        <v>1672290</v>
      </c>
      <c r="G10" s="392"/>
      <c r="H10" s="456">
        <f>F10-D10</f>
        <v>107509.08999999985</v>
      </c>
    </row>
    <row r="11" spans="2:8" ht="15" x14ac:dyDescent="0.25">
      <c r="B11" s="354"/>
      <c r="D11" s="392"/>
      <c r="E11" s="392"/>
      <c r="F11" s="392"/>
      <c r="G11" s="392"/>
      <c r="H11" s="457"/>
    </row>
    <row r="12" spans="2:8" ht="15" x14ac:dyDescent="0.25">
      <c r="B12" s="354" t="s">
        <v>181</v>
      </c>
      <c r="D12" s="397">
        <f>'Park &amp; Rec '!T36</f>
        <v>121700</v>
      </c>
      <c r="E12" s="392"/>
      <c r="F12" s="397">
        <f>'Park &amp; Rec '!T20</f>
        <v>121875</v>
      </c>
      <c r="G12" s="392"/>
      <c r="H12" s="456">
        <f>F12-D12</f>
        <v>175</v>
      </c>
    </row>
    <row r="13" spans="2:8" ht="15" x14ac:dyDescent="0.25">
      <c r="B13" s="354"/>
      <c r="D13" s="392"/>
      <c r="E13" s="392"/>
      <c r="F13" s="392"/>
      <c r="G13" s="392"/>
      <c r="H13" s="457"/>
    </row>
    <row r="14" spans="2:8" ht="15" x14ac:dyDescent="0.25">
      <c r="B14" s="354" t="s">
        <v>180</v>
      </c>
      <c r="D14" s="397">
        <f>'Open Space'!S26</f>
        <v>211590</v>
      </c>
      <c r="E14" s="392"/>
      <c r="F14" s="397">
        <f>'Open Space'!S19</f>
        <v>321114</v>
      </c>
      <c r="G14" s="392"/>
      <c r="H14" s="456">
        <f>F14-D14</f>
        <v>109524</v>
      </c>
    </row>
    <row r="15" spans="2:8" ht="15" x14ac:dyDescent="0.25">
      <c r="B15" s="354"/>
      <c r="D15" s="392"/>
      <c r="E15" s="392"/>
      <c r="F15" s="392"/>
      <c r="G15" s="392"/>
      <c r="H15" s="457"/>
    </row>
    <row r="16" spans="2:8" ht="15" x14ac:dyDescent="0.25">
      <c r="B16" s="354" t="s">
        <v>179</v>
      </c>
      <c r="D16" s="397">
        <f>'Impact E'!S17</f>
        <v>27000</v>
      </c>
      <c r="E16" s="392"/>
      <c r="F16" s="397">
        <f>'Impact E'!S12</f>
        <v>27968</v>
      </c>
      <c r="G16" s="392"/>
      <c r="H16" s="456">
        <f>F16-D16</f>
        <v>968</v>
      </c>
    </row>
    <row r="17" spans="2:8" ht="15" x14ac:dyDescent="0.25">
      <c r="B17" s="354"/>
      <c r="D17" s="392"/>
      <c r="E17" s="392"/>
      <c r="F17" s="392"/>
      <c r="G17" s="392"/>
      <c r="H17" s="457"/>
    </row>
    <row r="18" spans="2:8" ht="15" x14ac:dyDescent="0.25">
      <c r="B18" s="354" t="s">
        <v>178</v>
      </c>
      <c r="D18" s="397">
        <f>'Impact W'!S18</f>
        <v>5700</v>
      </c>
      <c r="E18" s="392"/>
      <c r="F18" s="397">
        <f>'Impact W'!S13</f>
        <v>5774</v>
      </c>
      <c r="G18" s="392"/>
      <c r="H18" s="456">
        <f>F18-D18</f>
        <v>74</v>
      </c>
    </row>
    <row r="19" spans="2:8" ht="15" x14ac:dyDescent="0.25">
      <c r="B19" s="354"/>
      <c r="D19" s="392"/>
      <c r="E19" s="392"/>
      <c r="F19" s="392"/>
      <c r="G19" s="392"/>
      <c r="H19" s="457"/>
    </row>
    <row r="20" spans="2:8" ht="15" x14ac:dyDescent="0.25">
      <c r="B20" s="354" t="s">
        <v>175</v>
      </c>
      <c r="D20" s="397">
        <f>Capital!S17</f>
        <v>120000</v>
      </c>
      <c r="E20" s="392"/>
      <c r="F20" s="397">
        <f>Capital!S12</f>
        <v>121172</v>
      </c>
      <c r="G20" s="392"/>
      <c r="H20" s="456">
        <f>F20-D20</f>
        <v>1172</v>
      </c>
    </row>
    <row r="21" spans="2:8" ht="15" x14ac:dyDescent="0.25">
      <c r="B21" s="354"/>
      <c r="D21" s="392"/>
      <c r="E21" s="392"/>
      <c r="F21" s="392"/>
      <c r="G21" s="392"/>
      <c r="H21" s="457"/>
    </row>
    <row r="22" spans="2:8" ht="15" x14ac:dyDescent="0.25">
      <c r="B22" s="354" t="s">
        <v>177</v>
      </c>
      <c r="D22" s="397">
        <f>Highway!S17</f>
        <v>210000</v>
      </c>
      <c r="E22" s="392"/>
      <c r="F22" s="397">
        <f>Highway!S12</f>
        <v>210037</v>
      </c>
      <c r="G22" s="392"/>
      <c r="H22" s="456">
        <f>F22-D22</f>
        <v>37</v>
      </c>
    </row>
    <row r="23" spans="2:8" ht="15" x14ac:dyDescent="0.25">
      <c r="B23" s="354"/>
      <c r="D23" s="392"/>
      <c r="E23" s="392"/>
      <c r="F23" s="392"/>
      <c r="G23" s="392"/>
      <c r="H23" s="457"/>
    </row>
    <row r="24" spans="2:8" ht="15" x14ac:dyDescent="0.25">
      <c r="B24" s="354" t="s">
        <v>176</v>
      </c>
      <c r="D24" s="398">
        <f>Emergency!V31</f>
        <v>205641.56</v>
      </c>
      <c r="E24" s="399"/>
      <c r="F24" s="398">
        <f>Emergency!V15</f>
        <v>206450</v>
      </c>
      <c r="G24" s="399"/>
      <c r="H24" s="456">
        <f>F24-D24</f>
        <v>808.44000000000233</v>
      </c>
    </row>
    <row r="25" spans="2:8" ht="15" x14ac:dyDescent="0.25">
      <c r="B25" s="354"/>
      <c r="D25" s="392"/>
      <c r="E25" s="392"/>
      <c r="F25" s="392"/>
      <c r="G25" s="392"/>
      <c r="H25" s="457"/>
    </row>
    <row r="26" spans="2:8" s="408" customFormat="1" ht="15" x14ac:dyDescent="0.25">
      <c r="B26" s="354" t="s">
        <v>154</v>
      </c>
      <c r="C26" s="396"/>
      <c r="D26" s="398">
        <f>'Fire Hydrant'!V18</f>
        <v>6969.6</v>
      </c>
      <c r="E26" s="392"/>
      <c r="F26" s="398">
        <f>'Fire Hydrant'!V14</f>
        <v>8531.5300000000007</v>
      </c>
      <c r="G26" s="392"/>
      <c r="H26" s="460">
        <f>F26-D26</f>
        <v>1561.9300000000003</v>
      </c>
    </row>
    <row r="27" spans="2:8" s="408" customFormat="1" ht="15" x14ac:dyDescent="0.25">
      <c r="B27" s="392"/>
      <c r="C27" s="396"/>
      <c r="D27" s="392"/>
      <c r="E27" s="392"/>
      <c r="F27" s="392"/>
      <c r="G27" s="392"/>
      <c r="H27" s="457"/>
    </row>
    <row r="28" spans="2:8" ht="15.75" thickBot="1" x14ac:dyDescent="0.3">
      <c r="B28" s="392" t="s">
        <v>174</v>
      </c>
      <c r="D28" s="461">
        <f>Reserve!S15</f>
        <v>183000</v>
      </c>
      <c r="E28" s="462"/>
      <c r="F28" s="461">
        <f>Reserve!S12</f>
        <v>183161</v>
      </c>
      <c r="G28" s="462"/>
      <c r="H28" s="461">
        <f>Reserve!S18</f>
        <v>161</v>
      </c>
    </row>
    <row r="29" spans="2:8" ht="15" x14ac:dyDescent="0.25">
      <c r="B29" s="354"/>
      <c r="D29" s="396"/>
      <c r="E29" s="396"/>
      <c r="F29" s="396"/>
      <c r="G29" s="396"/>
      <c r="H29" s="396"/>
    </row>
    <row r="30" spans="2:8" ht="15.75" thickBot="1" x14ac:dyDescent="0.3">
      <c r="B30" s="354" t="s">
        <v>155</v>
      </c>
      <c r="D30" s="400">
        <f>SUM(D10:D29)</f>
        <v>2656382.0700000003</v>
      </c>
      <c r="E30" s="392"/>
      <c r="F30" s="400">
        <f>SUM(F10:F29)</f>
        <v>2878372.53</v>
      </c>
      <c r="G30" s="392"/>
      <c r="H30" s="400">
        <f>SUM(H10:H29)</f>
        <v>221990.45999999985</v>
      </c>
    </row>
    <row r="31" spans="2:8" ht="15" thickTop="1" x14ac:dyDescent="0.2">
      <c r="D31" s="396"/>
      <c r="E31" s="396"/>
      <c r="F31" s="396"/>
      <c r="G31" s="396"/>
      <c r="H31" s="396"/>
    </row>
  </sheetData>
  <mergeCells count="2">
    <mergeCell ref="B1:H1"/>
    <mergeCell ref="B2:H2"/>
  </mergeCells>
  <phoneticPr fontId="6" type="noConversion"/>
  <pageMargins left="1.75" right="0.75" top="1" bottom="1" header="0.5" footer="0.5"/>
  <pageSetup paperSize="5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Y34"/>
  <sheetViews>
    <sheetView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2.75" x14ac:dyDescent="0.2"/>
  <cols>
    <col min="1" max="5" width="2" style="1" customWidth="1"/>
    <col min="6" max="6" width="33.140625" style="1" customWidth="1"/>
    <col min="7" max="7" width="2" style="64" customWidth="1"/>
    <col min="8" max="8" width="12" style="2" customWidth="1"/>
    <col min="9" max="9" width="2" style="2" customWidth="1"/>
    <col min="10" max="10" width="12" customWidth="1"/>
    <col min="11" max="11" width="2" customWidth="1"/>
    <col min="12" max="12" width="12" customWidth="1"/>
    <col min="13" max="13" width="2" customWidth="1"/>
    <col min="14" max="14" width="12" customWidth="1"/>
    <col min="15" max="15" width="2" customWidth="1"/>
    <col min="16" max="16" width="12" style="155" customWidth="1"/>
    <col min="17" max="17" width="2" style="185" customWidth="1"/>
    <col min="18" max="18" width="12" customWidth="1"/>
    <col min="19" max="19" width="2" customWidth="1"/>
    <col min="20" max="20" width="12" style="155" customWidth="1"/>
    <col min="21" max="21" width="2" customWidth="1"/>
    <col min="22" max="22" width="12" style="15" customWidth="1"/>
    <col min="23" max="23" width="2" style="238" customWidth="1"/>
    <col min="24" max="24" width="25.5703125" style="238" customWidth="1"/>
    <col min="25" max="25" width="2.85546875" customWidth="1"/>
  </cols>
  <sheetData>
    <row r="1" spans="1:25" ht="13.5" thickBot="1" x14ac:dyDescent="0.25">
      <c r="A1" s="70"/>
      <c r="B1" s="70"/>
      <c r="C1" s="70"/>
      <c r="D1" s="70"/>
      <c r="E1" s="70"/>
      <c r="F1" s="70"/>
      <c r="H1" s="71">
        <v>2017</v>
      </c>
      <c r="J1" s="19"/>
      <c r="K1" s="19"/>
      <c r="L1" s="73" t="s">
        <v>198</v>
      </c>
      <c r="M1" s="73"/>
      <c r="N1" s="19"/>
      <c r="O1" s="408"/>
      <c r="P1" s="391"/>
      <c r="Q1" s="458"/>
      <c r="R1" s="458" t="s">
        <v>191</v>
      </c>
      <c r="S1" s="458"/>
      <c r="T1" s="458"/>
      <c r="U1" s="408"/>
      <c r="V1" s="73" t="s">
        <v>192</v>
      </c>
    </row>
    <row r="2" spans="1:25" x14ac:dyDescent="0.2">
      <c r="A2" s="17"/>
      <c r="B2" s="17"/>
      <c r="C2" s="17"/>
      <c r="D2" s="17"/>
      <c r="E2" s="17"/>
      <c r="F2" s="17"/>
      <c r="G2" s="18"/>
      <c r="H2" s="118"/>
      <c r="I2" s="385"/>
      <c r="J2" s="137"/>
      <c r="K2" s="137"/>
      <c r="L2" s="113"/>
      <c r="M2" s="113"/>
      <c r="N2" s="147"/>
      <c r="O2" s="385"/>
      <c r="P2" s="86"/>
      <c r="Q2" s="181"/>
      <c r="R2" s="42"/>
      <c r="S2" s="141"/>
      <c r="T2" s="175"/>
      <c r="U2" s="408"/>
      <c r="V2" s="176"/>
    </row>
    <row r="3" spans="1:25" s="7" customFormat="1" ht="13.5" thickBot="1" x14ac:dyDescent="0.25">
      <c r="A3" s="21"/>
      <c r="B3" s="21"/>
      <c r="C3" s="21"/>
      <c r="D3" s="21"/>
      <c r="E3" s="21"/>
      <c r="F3" s="21"/>
      <c r="G3" s="22"/>
      <c r="H3" s="72" t="s">
        <v>188</v>
      </c>
      <c r="I3" s="6"/>
      <c r="J3" s="73" t="s">
        <v>193</v>
      </c>
      <c r="K3" s="24"/>
      <c r="L3" s="73" t="s">
        <v>0</v>
      </c>
      <c r="M3" s="26"/>
      <c r="N3" s="73" t="s">
        <v>1</v>
      </c>
      <c r="O3" s="6"/>
      <c r="P3" s="72" t="s">
        <v>194</v>
      </c>
      <c r="Q3" s="184"/>
      <c r="R3" s="72" t="s">
        <v>0</v>
      </c>
      <c r="S3" s="131"/>
      <c r="T3" s="154" t="s">
        <v>1</v>
      </c>
      <c r="V3" s="177" t="s">
        <v>0</v>
      </c>
      <c r="W3" s="239"/>
      <c r="X3" s="503" t="s">
        <v>186</v>
      </c>
      <c r="Y3"/>
    </row>
    <row r="4" spans="1:25" s="8" customFormat="1" x14ac:dyDescent="0.2">
      <c r="A4" s="148"/>
      <c r="B4" s="87"/>
      <c r="C4" s="87"/>
      <c r="D4" s="87"/>
      <c r="E4" s="87"/>
      <c r="F4" s="87"/>
      <c r="G4" s="149"/>
      <c r="H4" s="151"/>
      <c r="I4" s="9"/>
      <c r="J4" s="156"/>
      <c r="K4" s="134"/>
      <c r="L4" s="156"/>
      <c r="M4" s="134"/>
      <c r="N4" s="156"/>
      <c r="O4" s="157"/>
      <c r="P4" s="158"/>
      <c r="Q4" s="184"/>
      <c r="R4" s="159"/>
      <c r="S4" s="160"/>
      <c r="T4" s="158"/>
      <c r="U4" s="157"/>
      <c r="V4" s="178"/>
      <c r="W4" s="240"/>
      <c r="X4" s="240"/>
      <c r="Y4"/>
    </row>
    <row r="5" spans="1:25" s="10" customFormat="1" x14ac:dyDescent="0.2">
      <c r="A5" s="60" t="s">
        <v>2</v>
      </c>
      <c r="B5" s="109"/>
      <c r="C5" s="109"/>
      <c r="D5" s="109"/>
      <c r="E5" s="109"/>
      <c r="F5" s="109"/>
      <c r="G5" s="150"/>
      <c r="H5" s="307">
        <v>901.38</v>
      </c>
      <c r="I5" s="88"/>
      <c r="J5" s="324">
        <f>H21</f>
        <v>1101.8999999999996</v>
      </c>
      <c r="K5" s="76"/>
      <c r="L5" s="315">
        <v>1008</v>
      </c>
      <c r="M5" s="76"/>
      <c r="N5" s="311">
        <f>ROUND((J5-L5),5)</f>
        <v>93.9</v>
      </c>
      <c r="O5" s="88"/>
      <c r="P5" s="321">
        <f>H21</f>
        <v>1101.8999999999996</v>
      </c>
      <c r="Q5" s="225"/>
      <c r="R5" s="316">
        <v>1008</v>
      </c>
      <c r="S5" s="74"/>
      <c r="T5" s="316">
        <f>P5-R5</f>
        <v>93.899999999999636</v>
      </c>
      <c r="U5" s="88"/>
      <c r="V5" s="173">
        <v>1329.53</v>
      </c>
      <c r="W5" s="239"/>
      <c r="X5" s="521"/>
      <c r="Y5"/>
    </row>
    <row r="6" spans="1:25" s="7" customFormat="1" x14ac:dyDescent="0.2">
      <c r="A6" s="21"/>
      <c r="B6" s="21"/>
      <c r="C6" s="21"/>
      <c r="D6" s="21"/>
      <c r="E6" s="21"/>
      <c r="F6" s="21"/>
      <c r="G6" s="22"/>
      <c r="H6" s="100"/>
      <c r="I6" s="10"/>
      <c r="J6" s="101"/>
      <c r="K6" s="99"/>
      <c r="L6" s="101"/>
      <c r="M6" s="99"/>
      <c r="N6" s="101"/>
      <c r="O6" s="10"/>
      <c r="P6" s="161"/>
      <c r="Q6" s="158"/>
      <c r="R6" s="100"/>
      <c r="S6" s="97"/>
      <c r="T6" s="161"/>
      <c r="U6" s="10"/>
      <c r="V6" s="179"/>
      <c r="W6" s="239"/>
      <c r="X6" s="239"/>
      <c r="Y6"/>
    </row>
    <row r="7" spans="1:25" x14ac:dyDescent="0.2">
      <c r="A7" s="17"/>
      <c r="B7" s="17"/>
      <c r="C7" s="17" t="s">
        <v>4</v>
      </c>
      <c r="D7" s="17"/>
      <c r="E7" s="17"/>
      <c r="F7" s="17"/>
      <c r="G7" s="18"/>
      <c r="H7" s="38"/>
      <c r="I7" s="226"/>
      <c r="J7" s="44"/>
      <c r="K7" s="44"/>
      <c r="L7" s="44"/>
      <c r="M7" s="44"/>
      <c r="N7" s="44"/>
      <c r="O7" s="103"/>
      <c r="P7" s="162"/>
      <c r="Q7" s="227"/>
      <c r="R7" s="45"/>
      <c r="S7" s="105"/>
      <c r="T7" s="200"/>
      <c r="U7" s="103"/>
      <c r="V7" s="44"/>
    </row>
    <row r="8" spans="1:25" x14ac:dyDescent="0.2">
      <c r="A8" s="17"/>
      <c r="B8" s="17"/>
      <c r="C8" s="17"/>
      <c r="D8" s="17" t="s">
        <v>11</v>
      </c>
      <c r="E8" s="17"/>
      <c r="F8" s="17"/>
      <c r="G8" s="18"/>
      <c r="H8" s="38">
        <v>22.82</v>
      </c>
      <c r="I8" s="226"/>
      <c r="J8" s="44">
        <v>37.68</v>
      </c>
      <c r="K8" s="44"/>
      <c r="L8" s="44">
        <v>10</v>
      </c>
      <c r="M8" s="44"/>
      <c r="N8" s="36">
        <f>ROUND((J8-L8),5)</f>
        <v>27.68</v>
      </c>
      <c r="O8" s="103"/>
      <c r="P8" s="163">
        <v>50.23</v>
      </c>
      <c r="Q8" s="227"/>
      <c r="R8" s="45">
        <v>10</v>
      </c>
      <c r="S8" s="105"/>
      <c r="T8" s="211">
        <f>P8-R8</f>
        <v>40.229999999999997</v>
      </c>
      <c r="U8" s="103"/>
      <c r="V8" s="79">
        <v>55</v>
      </c>
      <c r="X8" s="522"/>
    </row>
    <row r="9" spans="1:25" x14ac:dyDescent="0.2">
      <c r="A9" s="17"/>
      <c r="B9" s="17"/>
      <c r="C9" s="17"/>
      <c r="D9" s="17" t="s">
        <v>136</v>
      </c>
      <c r="E9" s="17"/>
      <c r="F9" s="17"/>
      <c r="G9" s="18"/>
      <c r="H9" s="38">
        <v>7147</v>
      </c>
      <c r="I9" s="226"/>
      <c r="J9" s="203">
        <v>7147</v>
      </c>
      <c r="K9" s="44"/>
      <c r="L9" s="44">
        <v>7147</v>
      </c>
      <c r="M9" s="44"/>
      <c r="N9" s="36">
        <f>ROUND((J9-L9),5)</f>
        <v>0</v>
      </c>
      <c r="O9" s="103"/>
      <c r="P9" s="163">
        <v>7147</v>
      </c>
      <c r="Q9" s="227"/>
      <c r="R9" s="45">
        <v>7147.8</v>
      </c>
      <c r="S9" s="105"/>
      <c r="T9" s="211">
        <f>P9-R9</f>
        <v>-0.8000000000001819</v>
      </c>
      <c r="U9" s="103"/>
      <c r="V9" s="79">
        <v>7147</v>
      </c>
      <c r="X9" s="522"/>
    </row>
    <row r="10" spans="1:25" ht="13.5" thickBot="1" x14ac:dyDescent="0.25">
      <c r="A10" s="17"/>
      <c r="B10" s="17"/>
      <c r="C10" s="17"/>
      <c r="D10" s="17"/>
      <c r="E10" s="17"/>
      <c r="F10" s="17"/>
      <c r="G10" s="18"/>
      <c r="H10" s="106"/>
      <c r="I10" s="226"/>
      <c r="J10" s="47"/>
      <c r="K10" s="44"/>
      <c r="L10" s="47"/>
      <c r="M10" s="44"/>
      <c r="N10" s="36"/>
      <c r="O10" s="103"/>
      <c r="P10" s="346"/>
      <c r="Q10" s="227"/>
      <c r="R10" s="50"/>
      <c r="S10" s="105"/>
      <c r="T10" s="237"/>
      <c r="U10" s="224"/>
      <c r="V10" s="338"/>
    </row>
    <row r="11" spans="1:25" ht="13.5" thickBot="1" x14ac:dyDescent="0.25">
      <c r="A11" s="17"/>
      <c r="B11" s="17"/>
      <c r="C11" s="17" t="s">
        <v>19</v>
      </c>
      <c r="D11" s="17"/>
      <c r="E11" s="17"/>
      <c r="F11" s="17"/>
      <c r="G11" s="18"/>
      <c r="H11" s="108">
        <f>ROUND(SUM(H7:H10),5)</f>
        <v>7169.82</v>
      </c>
      <c r="I11" s="226"/>
      <c r="J11" s="53">
        <f>SUM(J8:J10)</f>
        <v>7184.68</v>
      </c>
      <c r="K11" s="44"/>
      <c r="L11" s="53">
        <f>SUM(L8:L10)</f>
        <v>7157</v>
      </c>
      <c r="M11" s="44"/>
      <c r="N11" s="53">
        <f>ROUND((J11-L11),5)</f>
        <v>27.68</v>
      </c>
      <c r="O11" s="103"/>
      <c r="P11" s="331">
        <f>SUM(P8:P10)</f>
        <v>7197.23</v>
      </c>
      <c r="Q11" s="227"/>
      <c r="R11" s="108">
        <f>ROUND(SUM(R7:R10),5)</f>
        <v>7157.8</v>
      </c>
      <c r="S11" s="105"/>
      <c r="T11" s="358">
        <f>P11-R11</f>
        <v>39.429999999999382</v>
      </c>
      <c r="U11" s="103"/>
      <c r="V11" s="339">
        <f>SUM(V8:V10)</f>
        <v>7202</v>
      </c>
      <c r="X11" s="522"/>
    </row>
    <row r="12" spans="1:25" x14ac:dyDescent="0.2">
      <c r="A12" s="17"/>
      <c r="B12" s="17"/>
      <c r="C12" s="17"/>
      <c r="D12" s="17"/>
      <c r="E12" s="17"/>
      <c r="F12" s="17"/>
      <c r="G12" s="18"/>
      <c r="H12" s="38"/>
      <c r="I12" s="226"/>
      <c r="J12" s="36"/>
      <c r="K12" s="44"/>
      <c r="L12" s="36"/>
      <c r="M12" s="44"/>
      <c r="N12" s="36"/>
      <c r="O12" s="103"/>
      <c r="P12" s="162"/>
      <c r="Q12" s="227"/>
      <c r="R12" s="38"/>
      <c r="S12" s="105"/>
      <c r="T12" s="200"/>
      <c r="U12" s="103"/>
      <c r="V12" s="44"/>
    </row>
    <row r="13" spans="1:25" x14ac:dyDescent="0.2">
      <c r="A13" s="17"/>
      <c r="B13" s="17"/>
      <c r="C13" s="17"/>
      <c r="D13" s="17"/>
      <c r="E13" s="17"/>
      <c r="F13" s="17"/>
      <c r="G13" s="18"/>
      <c r="H13" s="38"/>
      <c r="I13" s="226"/>
      <c r="J13" s="36"/>
      <c r="K13" s="44"/>
      <c r="L13" s="36"/>
      <c r="M13" s="44"/>
      <c r="N13" s="36"/>
      <c r="O13" s="103"/>
      <c r="P13" s="162"/>
      <c r="Q13" s="227"/>
      <c r="R13" s="38"/>
      <c r="S13" s="105"/>
      <c r="T13" s="200"/>
      <c r="U13" s="103"/>
      <c r="V13" s="44"/>
    </row>
    <row r="14" spans="1:25" ht="13.5" thickBot="1" x14ac:dyDescent="0.25">
      <c r="A14" s="17" t="s">
        <v>20</v>
      </c>
      <c r="B14" s="17"/>
      <c r="C14" s="17"/>
      <c r="D14" s="17"/>
      <c r="E14" s="17"/>
      <c r="F14" s="17"/>
      <c r="G14" s="18"/>
      <c r="H14" s="106">
        <f>H11+H5</f>
        <v>8071.2</v>
      </c>
      <c r="I14" s="226"/>
      <c r="J14" s="48">
        <f>J11+J5</f>
        <v>8286.58</v>
      </c>
      <c r="K14" s="44"/>
      <c r="L14" s="48">
        <f>L11+L5</f>
        <v>8165</v>
      </c>
      <c r="M14" s="44"/>
      <c r="N14" s="48">
        <f>N11+N5</f>
        <v>121.58000000000001</v>
      </c>
      <c r="O14" s="103"/>
      <c r="P14" s="106">
        <f>P11+P5</f>
        <v>8299.1299999999992</v>
      </c>
      <c r="Q14" s="227"/>
      <c r="R14" s="106">
        <f>R11+R5</f>
        <v>8165.8</v>
      </c>
      <c r="S14" s="105"/>
      <c r="T14" s="237">
        <f>P14-R14</f>
        <v>133.32999999999902</v>
      </c>
      <c r="U14" s="103"/>
      <c r="V14" s="221">
        <f>V5+V11</f>
        <v>8531.5300000000007</v>
      </c>
      <c r="X14" s="522"/>
    </row>
    <row r="15" spans="1:25" x14ac:dyDescent="0.2">
      <c r="A15" s="17"/>
      <c r="B15" s="17"/>
      <c r="C15" s="17"/>
      <c r="D15" s="17"/>
      <c r="E15" s="17"/>
      <c r="F15" s="17"/>
      <c r="G15" s="18"/>
      <c r="H15" s="209"/>
      <c r="I15" s="226"/>
      <c r="J15" s="165"/>
      <c r="K15" s="44"/>
      <c r="L15" s="165"/>
      <c r="M15" s="44"/>
      <c r="N15" s="165"/>
      <c r="O15" s="103"/>
      <c r="P15" s="209"/>
      <c r="Q15" s="227"/>
      <c r="R15" s="209"/>
      <c r="S15" s="105"/>
      <c r="T15" s="211"/>
      <c r="U15" s="103"/>
      <c r="V15" s="165"/>
    </row>
    <row r="16" spans="1:25" ht="18.75" customHeight="1" x14ac:dyDescent="0.2">
      <c r="A16" s="17"/>
      <c r="B16" s="17"/>
      <c r="C16" s="17" t="s">
        <v>21</v>
      </c>
      <c r="D16" s="17"/>
      <c r="E16" s="17"/>
      <c r="F16" s="17"/>
      <c r="G16" s="18"/>
      <c r="H16" s="38"/>
      <c r="I16" s="226"/>
      <c r="J16" s="44"/>
      <c r="K16" s="44"/>
      <c r="L16" s="44"/>
      <c r="M16" s="44"/>
      <c r="N16" s="44"/>
      <c r="O16" s="103"/>
      <c r="P16" s="162"/>
      <c r="Q16" s="209"/>
      <c r="R16" s="45"/>
      <c r="S16" s="105"/>
      <c r="T16" s="200"/>
      <c r="U16" s="224"/>
      <c r="V16" s="44"/>
    </row>
    <row r="17" spans="1:25" ht="13.5" thickBot="1" x14ac:dyDescent="0.25">
      <c r="A17" s="17"/>
      <c r="B17" s="17"/>
      <c r="C17" s="17"/>
      <c r="D17" s="17" t="s">
        <v>53</v>
      </c>
      <c r="E17" s="70"/>
      <c r="F17" s="17"/>
      <c r="G17" s="18"/>
      <c r="H17" s="209">
        <v>6969.3</v>
      </c>
      <c r="I17" s="226"/>
      <c r="J17" s="165">
        <v>5227.2</v>
      </c>
      <c r="K17" s="44"/>
      <c r="L17" s="165">
        <v>7066</v>
      </c>
      <c r="M17" s="44"/>
      <c r="N17" s="165">
        <f>ROUND((J17-L17),5)</f>
        <v>-1838.8</v>
      </c>
      <c r="O17" s="103"/>
      <c r="P17" s="163">
        <v>6969.6</v>
      </c>
      <c r="Q17" s="227"/>
      <c r="R17" s="209">
        <v>7066</v>
      </c>
      <c r="S17" s="105"/>
      <c r="T17" s="237">
        <f>P17-R17</f>
        <v>-96.399999999999636</v>
      </c>
      <c r="U17" s="103"/>
      <c r="V17" s="79">
        <v>6969.6</v>
      </c>
      <c r="X17" s="522"/>
    </row>
    <row r="18" spans="1:25" ht="13.5" thickBot="1" x14ac:dyDescent="0.25">
      <c r="A18" s="17"/>
      <c r="B18" s="17"/>
      <c r="C18" s="17" t="s">
        <v>69</v>
      </c>
      <c r="D18" s="17"/>
      <c r="E18" s="17"/>
      <c r="F18" s="17"/>
      <c r="G18" s="18"/>
      <c r="H18" s="108">
        <f>SUM(H17:H17)</f>
        <v>6969.3</v>
      </c>
      <c r="I18" s="232"/>
      <c r="J18" s="53">
        <f>SUM(J17:J17)</f>
        <v>5227.2</v>
      </c>
      <c r="K18" s="83"/>
      <c r="L18" s="53">
        <f>SUM(L17:L17)</f>
        <v>7066</v>
      </c>
      <c r="M18" s="83"/>
      <c r="N18" s="53">
        <f>SUM(N17:N17)</f>
        <v>-1838.8</v>
      </c>
      <c r="O18" s="224"/>
      <c r="P18" s="208">
        <f>SUM(P17:P17)</f>
        <v>6969.6</v>
      </c>
      <c r="Q18" s="233"/>
      <c r="R18" s="108">
        <f>SUM(R17:R17)</f>
        <v>7066</v>
      </c>
      <c r="S18" s="105"/>
      <c r="T18" s="108">
        <f>SUM(T17:T17)</f>
        <v>-96.399999999999636</v>
      </c>
      <c r="U18" s="357"/>
      <c r="V18" s="253">
        <f>SUM(V17:V17)</f>
        <v>6969.6</v>
      </c>
      <c r="X18" s="522"/>
    </row>
    <row r="19" spans="1:25" x14ac:dyDescent="0.2">
      <c r="A19" s="17"/>
      <c r="B19" s="17"/>
      <c r="C19" s="17"/>
      <c r="D19" s="17"/>
      <c r="E19" s="17"/>
      <c r="F19" s="17"/>
      <c r="G19" s="18"/>
      <c r="H19" s="209"/>
      <c r="I19" s="226"/>
      <c r="J19" s="165"/>
      <c r="K19" s="44"/>
      <c r="L19" s="165"/>
      <c r="M19" s="44"/>
      <c r="N19" s="165"/>
      <c r="O19" s="103"/>
      <c r="P19" s="209"/>
      <c r="Q19" s="227"/>
      <c r="R19" s="209"/>
      <c r="S19" s="105"/>
      <c r="T19" s="209"/>
      <c r="U19" s="103"/>
      <c r="V19" s="165"/>
    </row>
    <row r="20" spans="1:25" x14ac:dyDescent="0.2">
      <c r="A20" s="17"/>
      <c r="B20" s="17"/>
      <c r="C20" s="17"/>
      <c r="D20" s="17"/>
      <c r="E20" s="17"/>
      <c r="F20" s="17"/>
      <c r="G20" s="18"/>
      <c r="H20" s="209"/>
      <c r="I20" s="226"/>
      <c r="J20" s="165"/>
      <c r="K20" s="44"/>
      <c r="L20" s="165"/>
      <c r="M20" s="44"/>
      <c r="N20" s="165"/>
      <c r="O20" s="103"/>
      <c r="P20" s="209"/>
      <c r="Q20" s="227"/>
      <c r="R20" s="209"/>
      <c r="S20" s="105"/>
      <c r="T20" s="209"/>
      <c r="U20" s="103"/>
      <c r="V20" s="165"/>
    </row>
    <row r="21" spans="1:25" s="14" customFormat="1" ht="15" customHeight="1" thickBot="1" x14ac:dyDescent="0.25">
      <c r="A21" s="17" t="s">
        <v>70</v>
      </c>
      <c r="B21" s="17"/>
      <c r="C21" s="17"/>
      <c r="D21" s="17"/>
      <c r="E21" s="17"/>
      <c r="F21" s="17"/>
      <c r="G21" s="18"/>
      <c r="H21" s="117">
        <f>H14-H18</f>
        <v>1101.8999999999996</v>
      </c>
      <c r="I21" s="13"/>
      <c r="J21" s="166">
        <f>J14-J18</f>
        <v>3059.38</v>
      </c>
      <c r="K21" s="61"/>
      <c r="L21" s="166">
        <f>L14-L18</f>
        <v>1099</v>
      </c>
      <c r="M21" s="61"/>
      <c r="N21" s="166">
        <f>N14-N18</f>
        <v>1960.3799999999999</v>
      </c>
      <c r="O21" s="13"/>
      <c r="P21" s="299">
        <f>P14-P18</f>
        <v>1329.5299999999988</v>
      </c>
      <c r="Q21" s="234"/>
      <c r="R21" s="117">
        <f>R14-R18</f>
        <v>1099.8000000000002</v>
      </c>
      <c r="S21" s="94"/>
      <c r="T21" s="284">
        <f>P21-R21</f>
        <v>229.72999999999865</v>
      </c>
      <c r="U21" s="13"/>
      <c r="V21" s="255">
        <f>V14-V18</f>
        <v>1561.9300000000003</v>
      </c>
      <c r="W21" s="241"/>
      <c r="X21" s="523"/>
      <c r="Y21"/>
    </row>
    <row r="22" spans="1:25" ht="16.5" customHeight="1" thickTop="1" x14ac:dyDescent="0.2">
      <c r="H22" s="103"/>
      <c r="I22" s="103"/>
      <c r="J22" s="11"/>
      <c r="K22" s="11"/>
      <c r="L22" s="11"/>
      <c r="M22" s="11"/>
      <c r="N22" s="11"/>
      <c r="O22" s="103"/>
      <c r="P22" s="167"/>
      <c r="Q22" s="235"/>
      <c r="R22" s="11"/>
      <c r="S22" s="103"/>
      <c r="T22" s="167"/>
      <c r="U22" s="103"/>
      <c r="V22" s="11"/>
    </row>
    <row r="23" spans="1:25" x14ac:dyDescent="0.2">
      <c r="A23"/>
      <c r="B23"/>
      <c r="C23"/>
      <c r="D23"/>
      <c r="E23"/>
      <c r="F23"/>
      <c r="G23"/>
      <c r="H23"/>
      <c r="I23"/>
      <c r="P23"/>
      <c r="Q23"/>
      <c r="T23"/>
      <c r="V23"/>
      <c r="W23"/>
      <c r="X23" s="408"/>
    </row>
    <row r="24" spans="1:25" x14ac:dyDescent="0.2">
      <c r="A24"/>
      <c r="B24"/>
      <c r="C24"/>
      <c r="D24"/>
      <c r="E24" t="s">
        <v>184</v>
      </c>
      <c r="F24"/>
      <c r="G24"/>
      <c r="H24"/>
      <c r="I24"/>
      <c r="P24"/>
      <c r="Q24"/>
      <c r="T24"/>
      <c r="V24"/>
      <c r="W24"/>
      <c r="X24" s="408"/>
    </row>
    <row r="25" spans="1:25" x14ac:dyDescent="0.2">
      <c r="A25"/>
      <c r="B25"/>
      <c r="C25"/>
      <c r="D25"/>
      <c r="E25" t="s">
        <v>185</v>
      </c>
      <c r="F25"/>
      <c r="G25"/>
      <c r="H25"/>
      <c r="I25"/>
      <c r="P25"/>
      <c r="Q25"/>
      <c r="T25"/>
      <c r="V25"/>
      <c r="W25"/>
      <c r="X25" s="408"/>
    </row>
    <row r="34" spans="6:18" x14ac:dyDescent="0.2">
      <c r="F34" s="334"/>
      <c r="P34" s="335"/>
      <c r="R34" s="336"/>
    </row>
  </sheetData>
  <phoneticPr fontId="0" type="noConversion"/>
  <pageMargins left="1" right="0.04" top="0.98" bottom="0.17" header="0.25" footer="0"/>
  <pageSetup paperSize="5" scale="86" orientation="landscape" r:id="rId1"/>
  <headerFooter alignWithMargins="0">
    <oddHeader>&amp;C&amp;"Arial,Bold"&amp;12 &amp;14Fire Hydrant Fund&amp;12
&amp;14Final Budget
2019&amp;R&amp;D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29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5" sqref="C25"/>
    </sheetView>
  </sheetViews>
  <sheetFormatPr defaultRowHeight="12.75" x14ac:dyDescent="0.2"/>
  <cols>
    <col min="1" max="2" width="2" style="1" customWidth="1"/>
    <col min="3" max="3" width="30" style="1" customWidth="1"/>
    <col min="4" max="4" width="1.85546875" style="1" customWidth="1"/>
    <col min="5" max="5" width="12" style="2" customWidth="1"/>
    <col min="6" max="6" width="2" style="408" customWidth="1"/>
    <col min="7" max="7" width="12" style="408" customWidth="1"/>
    <col min="8" max="8" width="2" style="408" customWidth="1"/>
    <col min="9" max="9" width="12" style="408" customWidth="1"/>
    <col min="10" max="10" width="2" style="408" customWidth="1"/>
    <col min="11" max="11" width="12" style="408" customWidth="1"/>
    <col min="12" max="12" width="2.140625" style="408" customWidth="1"/>
    <col min="13" max="13" width="12" style="408" customWidth="1"/>
    <col min="14" max="14" width="2" style="408" customWidth="1"/>
    <col min="15" max="15" width="12" style="408" customWidth="1"/>
    <col min="16" max="16" width="2" style="408" customWidth="1"/>
    <col min="17" max="17" width="12" style="408" customWidth="1"/>
    <col min="18" max="18" width="2" style="408" customWidth="1"/>
    <col min="19" max="19" width="12" style="408" customWidth="1"/>
    <col min="20" max="20" width="2" style="408" customWidth="1"/>
    <col min="21" max="21" width="25.28515625" style="408" customWidth="1"/>
    <col min="22" max="22" width="2.7109375" customWidth="1"/>
    <col min="23" max="27" width="12" style="63" customWidth="1"/>
    <col min="28" max="16384" width="9.140625" style="408"/>
  </cols>
  <sheetData>
    <row r="1" spans="1:27" ht="13.5" thickBot="1" x14ac:dyDescent="0.25">
      <c r="A1" s="70"/>
      <c r="B1" s="70"/>
      <c r="C1" s="70"/>
      <c r="E1" s="71">
        <v>2017</v>
      </c>
      <c r="F1" s="2"/>
      <c r="G1" s="19"/>
      <c r="H1" s="19"/>
      <c r="I1" s="73" t="s">
        <v>196</v>
      </c>
      <c r="J1" s="73"/>
      <c r="K1" s="19"/>
      <c r="M1" s="391"/>
      <c r="N1" s="458"/>
      <c r="O1" s="458" t="s">
        <v>191</v>
      </c>
      <c r="P1" s="458"/>
      <c r="Q1" s="458"/>
      <c r="S1" s="73" t="s">
        <v>192</v>
      </c>
      <c r="T1" s="186"/>
      <c r="U1" s="186"/>
      <c r="W1" s="546" t="s">
        <v>187</v>
      </c>
      <c r="X1" s="546"/>
      <c r="Y1" s="546"/>
      <c r="Z1" s="546"/>
      <c r="AA1" s="546"/>
    </row>
    <row r="2" spans="1:27" x14ac:dyDescent="0.2">
      <c r="A2" s="17"/>
      <c r="B2" s="17"/>
      <c r="C2" s="17"/>
      <c r="D2" s="3"/>
      <c r="E2" s="118"/>
      <c r="F2" s="385"/>
      <c r="G2" s="137"/>
      <c r="H2" s="137"/>
      <c r="I2" s="113"/>
      <c r="J2" s="113"/>
      <c r="K2" s="147"/>
      <c r="L2" s="385"/>
      <c r="M2" s="86"/>
      <c r="N2" s="181"/>
      <c r="O2" s="42"/>
      <c r="P2" s="141"/>
      <c r="Q2" s="175"/>
      <c r="S2" s="176"/>
      <c r="T2" s="186"/>
      <c r="U2" s="186"/>
      <c r="W2" s="484">
        <v>2018</v>
      </c>
      <c r="X2" s="484">
        <v>2019</v>
      </c>
      <c r="Y2" s="484">
        <v>2020</v>
      </c>
      <c r="Z2" s="484">
        <v>2021</v>
      </c>
      <c r="AA2" s="484">
        <v>2022</v>
      </c>
    </row>
    <row r="3" spans="1:27" s="7" customFormat="1" ht="13.5" thickBot="1" x14ac:dyDescent="0.25">
      <c r="A3" s="21"/>
      <c r="B3" s="21"/>
      <c r="C3" s="21"/>
      <c r="D3" s="5"/>
      <c r="E3" s="72" t="s">
        <v>188</v>
      </c>
      <c r="F3" s="6"/>
      <c r="G3" s="73" t="s">
        <v>197</v>
      </c>
      <c r="H3" s="24"/>
      <c r="I3" s="73" t="s">
        <v>0</v>
      </c>
      <c r="J3" s="26"/>
      <c r="K3" s="73" t="s">
        <v>1</v>
      </c>
      <c r="L3" s="6"/>
      <c r="M3" s="72" t="s">
        <v>194</v>
      </c>
      <c r="N3" s="184"/>
      <c r="O3" s="72" t="s">
        <v>0</v>
      </c>
      <c r="P3" s="131"/>
      <c r="Q3" s="154" t="s">
        <v>1</v>
      </c>
      <c r="S3" s="177" t="s">
        <v>0</v>
      </c>
      <c r="T3" s="187"/>
      <c r="U3" s="503" t="s">
        <v>186</v>
      </c>
      <c r="V3"/>
      <c r="W3" s="525"/>
      <c r="X3" s="525"/>
      <c r="Y3" s="525"/>
      <c r="Z3" s="525"/>
      <c r="AA3" s="525"/>
    </row>
    <row r="4" spans="1:27" s="7" customFormat="1" x14ac:dyDescent="0.2">
      <c r="A4" s="21"/>
      <c r="B4" s="21"/>
      <c r="C4" s="21"/>
      <c r="D4" s="5"/>
      <c r="E4" s="25"/>
      <c r="G4" s="20"/>
      <c r="H4" s="20"/>
      <c r="I4" s="20"/>
      <c r="J4" s="20"/>
      <c r="K4" s="20"/>
      <c r="M4" s="131"/>
      <c r="N4" s="131"/>
      <c r="O4" s="131"/>
      <c r="P4" s="131"/>
      <c r="Q4" s="131"/>
      <c r="S4" s="20"/>
      <c r="V4"/>
      <c r="W4" s="296"/>
      <c r="X4" s="296"/>
      <c r="Y4" s="296"/>
      <c r="Z4" s="296"/>
      <c r="AA4" s="296"/>
    </row>
    <row r="5" spans="1:27" s="7" customFormat="1" x14ac:dyDescent="0.2">
      <c r="A5" s="87" t="s">
        <v>2</v>
      </c>
      <c r="B5" s="21"/>
      <c r="C5" s="21"/>
      <c r="D5" s="5"/>
      <c r="E5" s="307">
        <v>0</v>
      </c>
      <c r="F5" s="88"/>
      <c r="G5" s="310">
        <f>E18</f>
        <v>90312.92</v>
      </c>
      <c r="H5" s="132"/>
      <c r="I5" s="310">
        <v>90120</v>
      </c>
      <c r="J5" s="132"/>
      <c r="K5" s="311">
        <f>ROUND((G5-I5),5)</f>
        <v>192.92</v>
      </c>
      <c r="L5" s="133"/>
      <c r="M5" s="340">
        <f>E18</f>
        <v>90312.92</v>
      </c>
      <c r="N5" s="89"/>
      <c r="O5" s="312">
        <v>90120</v>
      </c>
      <c r="P5" s="89"/>
      <c r="Q5" s="313">
        <f>M5-O5</f>
        <v>192.91999999999825</v>
      </c>
      <c r="R5" s="133"/>
      <c r="S5" s="173">
        <f>ROUNDUP(M18,0)</f>
        <v>136661</v>
      </c>
      <c r="T5" s="12"/>
      <c r="U5" s="524"/>
      <c r="V5"/>
      <c r="W5" s="467">
        <v>45000</v>
      </c>
      <c r="X5" s="467">
        <f>W18</f>
        <v>90</v>
      </c>
      <c r="Y5" s="467" t="e">
        <f>X18</f>
        <v>#REF!</v>
      </c>
      <c r="Z5" s="467" t="e">
        <f>Y18</f>
        <v>#REF!</v>
      </c>
      <c r="AA5" s="467" t="e">
        <f>Z18</f>
        <v>#REF!</v>
      </c>
    </row>
    <row r="6" spans="1:27" s="7" customFormat="1" x14ac:dyDescent="0.2">
      <c r="A6" s="87"/>
      <c r="B6" s="21"/>
      <c r="C6" s="21"/>
      <c r="D6" s="5"/>
      <c r="E6" s="31"/>
      <c r="F6" s="88"/>
      <c r="G6" s="132"/>
      <c r="H6" s="132"/>
      <c r="I6" s="132"/>
      <c r="J6" s="132"/>
      <c r="K6" s="132"/>
      <c r="L6" s="133"/>
      <c r="M6" s="89"/>
      <c r="N6" s="89"/>
      <c r="O6" s="89"/>
      <c r="P6" s="89"/>
      <c r="Q6" s="89"/>
      <c r="R6" s="133"/>
      <c r="S6" s="132"/>
      <c r="T6" s="12"/>
      <c r="U6" s="12"/>
      <c r="V6"/>
      <c r="W6" s="485"/>
      <c r="X6" s="485"/>
      <c r="Y6" s="485"/>
      <c r="Z6" s="485"/>
      <c r="AA6" s="485"/>
    </row>
    <row r="7" spans="1:27" x14ac:dyDescent="0.2">
      <c r="A7" s="17"/>
      <c r="B7" s="17" t="s">
        <v>4</v>
      </c>
      <c r="C7" s="17"/>
      <c r="D7" s="3"/>
      <c r="E7" s="38"/>
      <c r="F7" s="404"/>
      <c r="G7" s="44"/>
      <c r="H7" s="44"/>
      <c r="I7" s="44"/>
      <c r="J7" s="44"/>
      <c r="K7" s="44"/>
      <c r="L7" s="402"/>
      <c r="M7" s="45"/>
      <c r="N7" s="45"/>
      <c r="O7" s="45"/>
      <c r="P7" s="45"/>
      <c r="Q7" s="82"/>
      <c r="R7" s="402"/>
      <c r="S7" s="44"/>
      <c r="T7" s="402"/>
      <c r="U7" s="402"/>
      <c r="W7" s="66"/>
      <c r="X7" s="66"/>
      <c r="Y7" s="66"/>
      <c r="Z7" s="66"/>
      <c r="AA7" s="66"/>
    </row>
    <row r="8" spans="1:27" x14ac:dyDescent="0.2">
      <c r="A8" s="17"/>
      <c r="B8" s="17"/>
      <c r="C8" s="17" t="s">
        <v>11</v>
      </c>
      <c r="D8" s="3"/>
      <c r="E8" s="38">
        <v>312.92</v>
      </c>
      <c r="F8" s="404"/>
      <c r="G8" s="44">
        <v>1010.6</v>
      </c>
      <c r="H8" s="44"/>
      <c r="I8" s="44">
        <v>120</v>
      </c>
      <c r="J8" s="44"/>
      <c r="K8" s="36">
        <f>ROUND((G8-I8),5)</f>
        <v>890.6</v>
      </c>
      <c r="L8" s="402"/>
      <c r="M8" s="43">
        <v>1347.46</v>
      </c>
      <c r="N8" s="45"/>
      <c r="O8" s="45">
        <v>120</v>
      </c>
      <c r="P8" s="45"/>
      <c r="Q8" s="260">
        <f>M8-O8</f>
        <v>1227.46</v>
      </c>
      <c r="R8" s="402"/>
      <c r="S8" s="79">
        <v>1500</v>
      </c>
      <c r="T8" s="402"/>
      <c r="U8" s="490"/>
      <c r="W8" s="469">
        <v>90</v>
      </c>
      <c r="X8" s="469">
        <v>90</v>
      </c>
      <c r="Y8" s="469">
        <v>90</v>
      </c>
      <c r="Z8" s="469">
        <v>90</v>
      </c>
      <c r="AA8" s="469">
        <v>90</v>
      </c>
    </row>
    <row r="9" spans="1:27" ht="13.5" thickBot="1" x14ac:dyDescent="0.25">
      <c r="A9" s="17"/>
      <c r="B9" s="17"/>
      <c r="C9" s="17" t="s">
        <v>95</v>
      </c>
      <c r="D9" s="3"/>
      <c r="E9" s="38">
        <v>90000</v>
      </c>
      <c r="F9" s="404"/>
      <c r="G9" s="44">
        <v>45000</v>
      </c>
      <c r="H9" s="44"/>
      <c r="I9" s="44">
        <v>45000</v>
      </c>
      <c r="J9" s="44"/>
      <c r="K9" s="36">
        <f>ROUND((G9-I9),5)</f>
        <v>0</v>
      </c>
      <c r="L9" s="402"/>
      <c r="M9" s="43">
        <f>GenFund!P122</f>
        <v>45000</v>
      </c>
      <c r="N9" s="45"/>
      <c r="O9" s="45">
        <v>45000</v>
      </c>
      <c r="P9" s="45"/>
      <c r="Q9" s="360">
        <v>0</v>
      </c>
      <c r="R9" s="402"/>
      <c r="S9" s="79">
        <v>45000</v>
      </c>
      <c r="T9" s="402"/>
      <c r="U9" s="490"/>
      <c r="W9" s="469">
        <v>45000</v>
      </c>
      <c r="X9" s="469" t="e">
        <f>GenFund!#REF!</f>
        <v>#REF!</v>
      </c>
      <c r="Y9" s="469" t="e">
        <f>GenFund!#REF!</f>
        <v>#REF!</v>
      </c>
      <c r="Z9" s="469" t="e">
        <f>GenFund!#REF!</f>
        <v>#REF!</v>
      </c>
      <c r="AA9" s="469" t="e">
        <f>GenFund!#REF!</f>
        <v>#REF!</v>
      </c>
    </row>
    <row r="10" spans="1:27" ht="13.5" thickBot="1" x14ac:dyDescent="0.25">
      <c r="A10" s="17"/>
      <c r="B10" s="17" t="s">
        <v>19</v>
      </c>
      <c r="C10" s="17"/>
      <c r="D10" s="3"/>
      <c r="E10" s="108">
        <f>ROUND(SUM(E7:E9),5)</f>
        <v>90312.92</v>
      </c>
      <c r="F10" s="404"/>
      <c r="G10" s="53">
        <f>ROUND(SUM(G7:G9),5)</f>
        <v>46010.6</v>
      </c>
      <c r="H10" s="44"/>
      <c r="I10" s="53">
        <f>ROUND(SUM(I7:I9),5)</f>
        <v>45120</v>
      </c>
      <c r="J10" s="44"/>
      <c r="K10" s="53">
        <f>ROUND((G10-I10),5)</f>
        <v>890.6</v>
      </c>
      <c r="L10" s="402"/>
      <c r="M10" s="208">
        <f>SUM(M8:M9)</f>
        <v>46347.46</v>
      </c>
      <c r="N10" s="45"/>
      <c r="O10" s="108">
        <f>ROUND(SUM(O7:O9),5)</f>
        <v>45120</v>
      </c>
      <c r="P10" s="45"/>
      <c r="Q10" s="360">
        <f>M10-O10</f>
        <v>1227.4599999999991</v>
      </c>
      <c r="R10" s="402"/>
      <c r="S10" s="253">
        <f>ROUND(SUM(S7:S9),5)</f>
        <v>46500</v>
      </c>
      <c r="T10" s="402"/>
      <c r="U10" s="490"/>
      <c r="W10" s="483">
        <f t="shared" ref="W10:AA10" si="0">ROUND(SUM(W7:W9),5)</f>
        <v>45090</v>
      </c>
      <c r="X10" s="483" t="e">
        <f t="shared" si="0"/>
        <v>#REF!</v>
      </c>
      <c r="Y10" s="483" t="e">
        <f t="shared" si="0"/>
        <v>#REF!</v>
      </c>
      <c r="Z10" s="483" t="e">
        <f t="shared" si="0"/>
        <v>#REF!</v>
      </c>
      <c r="AA10" s="483" t="e">
        <f t="shared" si="0"/>
        <v>#REF!</v>
      </c>
    </row>
    <row r="11" spans="1:27" x14ac:dyDescent="0.2">
      <c r="A11" s="17"/>
      <c r="B11" s="17"/>
      <c r="C11" s="17"/>
      <c r="D11" s="3"/>
      <c r="E11" s="38"/>
      <c r="F11" s="404"/>
      <c r="G11" s="44"/>
      <c r="H11" s="44"/>
      <c r="I11" s="44"/>
      <c r="J11" s="44"/>
      <c r="K11" s="36"/>
      <c r="L11" s="402"/>
      <c r="M11" s="45"/>
      <c r="N11" s="45"/>
      <c r="O11" s="45"/>
      <c r="P11" s="45"/>
      <c r="Q11" s="82"/>
      <c r="R11" s="402"/>
      <c r="S11" s="262"/>
      <c r="T11" s="402"/>
      <c r="U11" s="402"/>
      <c r="W11" s="486"/>
      <c r="X11" s="486"/>
      <c r="Y11" s="486"/>
      <c r="Z11" s="486"/>
      <c r="AA11" s="486"/>
    </row>
    <row r="12" spans="1:27" ht="13.5" thickBot="1" x14ac:dyDescent="0.25">
      <c r="A12" s="17" t="s">
        <v>76</v>
      </c>
      <c r="B12" s="17"/>
      <c r="C12" s="17"/>
      <c r="D12" s="3"/>
      <c r="E12" s="106">
        <f>E5+E10</f>
        <v>90312.92</v>
      </c>
      <c r="F12" s="404"/>
      <c r="G12" s="47">
        <f>G10+G5</f>
        <v>136323.51999999999</v>
      </c>
      <c r="H12" s="44"/>
      <c r="I12" s="47">
        <f>I5+I10</f>
        <v>135240</v>
      </c>
      <c r="J12" s="44"/>
      <c r="K12" s="48">
        <f>K5+K10</f>
        <v>1083.52</v>
      </c>
      <c r="L12" s="402"/>
      <c r="M12" s="49">
        <f>M5+M10</f>
        <v>136660.38</v>
      </c>
      <c r="N12" s="45"/>
      <c r="O12" s="50">
        <f>O5+O10</f>
        <v>135240</v>
      </c>
      <c r="P12" s="45"/>
      <c r="Q12" s="360">
        <f>M12-O12</f>
        <v>1420.3800000000047</v>
      </c>
      <c r="R12" s="402"/>
      <c r="S12" s="93">
        <f>S5+S10</f>
        <v>183161</v>
      </c>
      <c r="T12" s="402"/>
      <c r="U12" s="490"/>
      <c r="W12" s="470">
        <f t="shared" ref="W12:AA12" si="1">W5+W10</f>
        <v>90090</v>
      </c>
      <c r="X12" s="470" t="e">
        <f t="shared" si="1"/>
        <v>#REF!</v>
      </c>
      <c r="Y12" s="470" t="e">
        <f t="shared" si="1"/>
        <v>#REF!</v>
      </c>
      <c r="Z12" s="470" t="e">
        <f t="shared" si="1"/>
        <v>#REF!</v>
      </c>
      <c r="AA12" s="470" t="e">
        <f t="shared" si="1"/>
        <v>#REF!</v>
      </c>
    </row>
    <row r="13" spans="1:27" x14ac:dyDescent="0.2">
      <c r="A13" s="17"/>
      <c r="B13" s="17"/>
      <c r="C13" s="17"/>
      <c r="D13" s="3"/>
      <c r="E13" s="38"/>
      <c r="F13" s="404"/>
      <c r="G13" s="44"/>
      <c r="H13" s="44"/>
      <c r="I13" s="44"/>
      <c r="J13" s="44"/>
      <c r="K13" s="44"/>
      <c r="L13" s="402"/>
      <c r="M13" s="45"/>
      <c r="N13" s="45"/>
      <c r="O13" s="45"/>
      <c r="P13" s="45"/>
      <c r="Q13" s="82"/>
      <c r="R13" s="402"/>
      <c r="S13" s="44"/>
      <c r="T13" s="402"/>
      <c r="U13" s="402"/>
      <c r="W13" s="66"/>
      <c r="X13" s="66"/>
      <c r="Y13" s="66"/>
      <c r="Z13" s="66"/>
      <c r="AA13" s="66"/>
    </row>
    <row r="14" spans="1:27" ht="25.5" customHeight="1" x14ac:dyDescent="0.2">
      <c r="A14" s="17"/>
      <c r="B14" s="17" t="s">
        <v>21</v>
      </c>
      <c r="C14" s="70"/>
      <c r="D14" s="3"/>
      <c r="E14" s="38"/>
      <c r="F14" s="404"/>
      <c r="G14" s="44"/>
      <c r="H14" s="44"/>
      <c r="I14" s="44"/>
      <c r="J14" s="44"/>
      <c r="K14" s="44"/>
      <c r="L14" s="402"/>
      <c r="M14" s="45"/>
      <c r="N14" s="45"/>
      <c r="O14" s="45"/>
      <c r="P14" s="45"/>
      <c r="Q14" s="82"/>
      <c r="R14" s="402"/>
      <c r="S14" s="44"/>
      <c r="T14" s="402"/>
      <c r="U14" s="402"/>
      <c r="W14" s="66"/>
      <c r="X14" s="66"/>
      <c r="Y14" s="66"/>
      <c r="Z14" s="66"/>
      <c r="AA14" s="66"/>
    </row>
    <row r="15" spans="1:27" ht="15" thickBot="1" x14ac:dyDescent="0.25">
      <c r="A15" s="70"/>
      <c r="B15" s="17"/>
      <c r="C15" s="17" t="s">
        <v>96</v>
      </c>
      <c r="D15" s="3"/>
      <c r="E15" s="38">
        <v>0</v>
      </c>
      <c r="F15" s="236"/>
      <c r="G15" s="44">
        <v>0</v>
      </c>
      <c r="H15" s="134"/>
      <c r="I15" s="44">
        <v>90000</v>
      </c>
      <c r="J15" s="44"/>
      <c r="K15" s="36">
        <f>ROUND((G15-I15),5)</f>
        <v>-90000</v>
      </c>
      <c r="L15" s="402"/>
      <c r="M15" s="43">
        <v>0</v>
      </c>
      <c r="N15" s="195"/>
      <c r="O15" s="45">
        <v>90000</v>
      </c>
      <c r="P15" s="45"/>
      <c r="Q15" s="360">
        <f>M15-O15</f>
        <v>-90000</v>
      </c>
      <c r="R15" s="402"/>
      <c r="S15" s="406">
        <v>183000</v>
      </c>
      <c r="U15" s="491"/>
      <c r="W15" s="469">
        <v>90000</v>
      </c>
      <c r="X15" s="469">
        <v>45000</v>
      </c>
      <c r="Y15" s="469">
        <v>45000</v>
      </c>
      <c r="Z15" s="469">
        <v>45000</v>
      </c>
      <c r="AA15" s="469">
        <v>45000</v>
      </c>
    </row>
    <row r="16" spans="1:27" ht="13.5" thickBot="1" x14ac:dyDescent="0.25">
      <c r="A16" s="70"/>
      <c r="B16" s="17" t="s">
        <v>69</v>
      </c>
      <c r="C16" s="70"/>
      <c r="D16" s="3"/>
      <c r="E16" s="108">
        <f>ROUND(SUM(E15:E15),5)</f>
        <v>0</v>
      </c>
      <c r="F16" s="404"/>
      <c r="G16" s="53">
        <f>ROUND(SUM(G14:G15),5)</f>
        <v>0</v>
      </c>
      <c r="H16" s="44"/>
      <c r="I16" s="53">
        <f>ROUND(SUM(I14:I15),5)</f>
        <v>90000</v>
      </c>
      <c r="J16" s="44"/>
      <c r="K16" s="53">
        <f>ROUND(SUM(K14:K15),5)</f>
        <v>-90000</v>
      </c>
      <c r="L16" s="402"/>
      <c r="M16" s="208">
        <f>SUM(M15:M15)</f>
        <v>0</v>
      </c>
      <c r="N16" s="45"/>
      <c r="O16" s="108">
        <f>ROUND(SUM(O14:O15),5)</f>
        <v>90000</v>
      </c>
      <c r="P16" s="45"/>
      <c r="Q16" s="360">
        <f>M16-O16</f>
        <v>-90000</v>
      </c>
      <c r="R16" s="402"/>
      <c r="S16" s="253">
        <f>SUM(S15:S15)</f>
        <v>183000</v>
      </c>
      <c r="T16" s="402"/>
      <c r="U16" s="490"/>
      <c r="W16" s="483">
        <f t="shared" ref="W16:AA16" si="2">SUM(W15:W15)</f>
        <v>90000</v>
      </c>
      <c r="X16" s="483">
        <f t="shared" si="2"/>
        <v>45000</v>
      </c>
      <c r="Y16" s="483">
        <f t="shared" si="2"/>
        <v>45000</v>
      </c>
      <c r="Z16" s="483">
        <f t="shared" si="2"/>
        <v>45000</v>
      </c>
      <c r="AA16" s="483">
        <f t="shared" si="2"/>
        <v>45000</v>
      </c>
    </row>
    <row r="17" spans="1:27" x14ac:dyDescent="0.2">
      <c r="A17" s="70"/>
      <c r="B17" s="17"/>
      <c r="C17" s="70"/>
      <c r="D17" s="3"/>
      <c r="E17" s="209"/>
      <c r="F17" s="404"/>
      <c r="G17" s="165"/>
      <c r="H17" s="44"/>
      <c r="I17" s="165"/>
      <c r="J17" s="44"/>
      <c r="K17" s="165"/>
      <c r="L17" s="402"/>
      <c r="M17" s="209"/>
      <c r="N17" s="45"/>
      <c r="O17" s="209"/>
      <c r="P17" s="45"/>
      <c r="Q17" s="260"/>
      <c r="R17" s="402"/>
      <c r="S17" s="165"/>
      <c r="T17" s="402"/>
      <c r="U17" s="402"/>
      <c r="W17" s="488"/>
      <c r="X17" s="488"/>
      <c r="Y17" s="488"/>
      <c r="Z17" s="488"/>
      <c r="AA17" s="488"/>
    </row>
    <row r="18" spans="1:27" ht="16.5" customHeight="1" thickBot="1" x14ac:dyDescent="0.25">
      <c r="A18" s="70" t="s">
        <v>70</v>
      </c>
      <c r="B18" s="70"/>
      <c r="C18" s="70"/>
      <c r="E18" s="58">
        <f>E12-E16</f>
        <v>90312.92</v>
      </c>
      <c r="F18" s="402"/>
      <c r="G18" s="59">
        <f>G12-G16</f>
        <v>136323.51999999999</v>
      </c>
      <c r="H18" s="44"/>
      <c r="I18" s="59">
        <f>I12-I16</f>
        <v>45240</v>
      </c>
      <c r="J18" s="44"/>
      <c r="K18" s="59">
        <f>K12-K16</f>
        <v>91083.520000000004</v>
      </c>
      <c r="L18" s="402"/>
      <c r="M18" s="314">
        <f>M12-M16</f>
        <v>136660.38</v>
      </c>
      <c r="N18" s="45"/>
      <c r="O18" s="58">
        <f>O12-O16</f>
        <v>45240</v>
      </c>
      <c r="P18" s="45"/>
      <c r="Q18" s="361">
        <f>Q12-Q16</f>
        <v>91420.38</v>
      </c>
      <c r="R18" s="402"/>
      <c r="S18" s="256">
        <f>S12-S16</f>
        <v>161</v>
      </c>
      <c r="T18" s="402"/>
      <c r="U18" s="490"/>
      <c r="W18" s="489">
        <f t="shared" ref="W18:AA18" si="3">W12-W16</f>
        <v>90</v>
      </c>
      <c r="X18" s="489" t="e">
        <f t="shared" si="3"/>
        <v>#REF!</v>
      </c>
      <c r="Y18" s="489" t="e">
        <f t="shared" si="3"/>
        <v>#REF!</v>
      </c>
      <c r="Z18" s="489" t="e">
        <f t="shared" si="3"/>
        <v>#REF!</v>
      </c>
      <c r="AA18" s="489" t="e">
        <f t="shared" si="3"/>
        <v>#REF!</v>
      </c>
    </row>
    <row r="19" spans="1:27" ht="13.5" thickTop="1" x14ac:dyDescent="0.2">
      <c r="E19" s="125"/>
      <c r="F19" s="402"/>
      <c r="G19" s="125"/>
      <c r="H19" s="402"/>
      <c r="I19" s="125"/>
      <c r="J19" s="402"/>
      <c r="K19" s="125"/>
      <c r="L19" s="402"/>
      <c r="M19" s="125"/>
      <c r="N19" s="402"/>
      <c r="O19" s="125"/>
      <c r="P19" s="402"/>
      <c r="Q19" s="125"/>
      <c r="R19" s="402"/>
      <c r="S19" s="125"/>
      <c r="T19" s="402"/>
      <c r="U19" s="402"/>
      <c r="W19" s="67"/>
      <c r="X19" s="67"/>
      <c r="Y19" s="67"/>
      <c r="Z19" s="67"/>
      <c r="AA19" s="67"/>
    </row>
    <row r="20" spans="1:27" x14ac:dyDescent="0.2">
      <c r="E20" s="408"/>
    </row>
    <row r="21" spans="1:27" x14ac:dyDescent="0.2">
      <c r="E21" s="408"/>
      <c r="K21" s="409"/>
      <c r="L21" s="409"/>
      <c r="M21" s="403"/>
    </row>
    <row r="22" spans="1:27" x14ac:dyDescent="0.2">
      <c r="E22" s="408"/>
    </row>
    <row r="23" spans="1:27" x14ac:dyDescent="0.2">
      <c r="E23" s="408"/>
    </row>
    <row r="24" spans="1:27" x14ac:dyDescent="0.2">
      <c r="E24" s="408"/>
    </row>
    <row r="25" spans="1:27" x14ac:dyDescent="0.2">
      <c r="E25" s="408"/>
    </row>
    <row r="26" spans="1:27" x14ac:dyDescent="0.2">
      <c r="E26" s="408"/>
    </row>
    <row r="27" spans="1:27" x14ac:dyDescent="0.2">
      <c r="E27" s="408"/>
    </row>
    <row r="28" spans="1:27" x14ac:dyDescent="0.2">
      <c r="E28" s="408"/>
    </row>
    <row r="29" spans="1:27" x14ac:dyDescent="0.2">
      <c r="E29" s="408"/>
    </row>
  </sheetData>
  <mergeCells count="1">
    <mergeCell ref="W1:AA1"/>
  </mergeCells>
  <pageMargins left="1" right="0.5" top="1.38" bottom="0.5" header="0.25" footer="0.5"/>
  <pageSetup paperSize="5" scale="85" fitToHeight="0" orientation="landscape" r:id="rId1"/>
  <headerFooter alignWithMargins="0">
    <oddHeader>&amp;C&amp;"Arial,Bold"&amp;14Reserve&amp;12 &amp;14Fund&amp;12
&amp;14Final Budget
2019
&amp;R&amp;D&amp;T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Y136"/>
  <sheetViews>
    <sheetView topLeftCell="B1" zoomScaleNormal="100" workbookViewId="0">
      <pane xSplit="5" ySplit="3" topLeftCell="G4" activePane="bottomRight" state="frozen"/>
      <selection activeCell="B1" sqref="B1"/>
      <selection pane="topRight" activeCell="G1" sqref="G1"/>
      <selection pane="bottomLeft" activeCell="B4" sqref="B4"/>
      <selection pane="bottomRight" activeCell="G4" sqref="G4"/>
    </sheetView>
  </sheetViews>
  <sheetFormatPr defaultRowHeight="12.75" x14ac:dyDescent="0.2"/>
  <cols>
    <col min="1" max="5" width="2" style="1" customWidth="1"/>
    <col min="6" max="6" width="31.85546875" style="1" customWidth="1"/>
    <col min="7" max="7" width="2" style="64" customWidth="1"/>
    <col min="8" max="8" width="12" style="2" customWidth="1"/>
    <col min="9" max="9" width="2" style="2" customWidth="1"/>
    <col min="10" max="10" width="12" customWidth="1"/>
    <col min="11" max="11" width="2" customWidth="1"/>
    <col min="12" max="12" width="12" customWidth="1"/>
    <col min="13" max="13" width="2" customWidth="1"/>
    <col min="14" max="14" width="12" bestFit="1" customWidth="1"/>
    <col min="15" max="15" width="2" customWidth="1"/>
    <col min="16" max="16" width="12" style="155" customWidth="1"/>
    <col min="17" max="17" width="2" style="185" customWidth="1"/>
    <col min="18" max="18" width="12" customWidth="1"/>
    <col min="19" max="19" width="2" customWidth="1"/>
    <col min="20" max="20" width="12" style="155" customWidth="1"/>
    <col min="21" max="21" width="2" customWidth="1"/>
    <col min="22" max="22" width="12" style="15" customWidth="1"/>
    <col min="23" max="23" width="2.7109375" customWidth="1"/>
    <col min="24" max="24" width="27.140625" customWidth="1"/>
    <col min="25" max="25" width="2.7109375" customWidth="1"/>
  </cols>
  <sheetData>
    <row r="1" spans="1:25" ht="13.5" thickBot="1" x14ac:dyDescent="0.25">
      <c r="A1" s="70"/>
      <c r="B1" s="70"/>
      <c r="C1" s="70"/>
      <c r="D1" s="70"/>
      <c r="E1" s="70"/>
      <c r="F1" s="70"/>
      <c r="H1" s="71">
        <v>2017</v>
      </c>
      <c r="J1" s="19"/>
      <c r="K1" s="19"/>
      <c r="L1" s="73" t="s">
        <v>190</v>
      </c>
      <c r="M1" s="73"/>
      <c r="N1" s="19"/>
      <c r="P1" s="391"/>
      <c r="Q1" s="384"/>
      <c r="R1" s="384" t="s">
        <v>191</v>
      </c>
      <c r="S1" s="384"/>
      <c r="T1" s="384"/>
      <c r="V1" s="73" t="s">
        <v>192</v>
      </c>
    </row>
    <row r="2" spans="1:25" x14ac:dyDescent="0.2">
      <c r="A2" s="17"/>
      <c r="B2" s="17"/>
      <c r="C2" s="17"/>
      <c r="D2" s="17"/>
      <c r="E2" s="17"/>
      <c r="F2" s="17"/>
      <c r="G2" s="18"/>
      <c r="H2" s="118"/>
      <c r="I2" s="385"/>
      <c r="J2" s="137"/>
      <c r="K2" s="137"/>
      <c r="L2" s="113"/>
      <c r="M2" s="113"/>
      <c r="N2" s="147"/>
      <c r="O2" s="385"/>
      <c r="P2" s="86"/>
      <c r="Q2" s="181"/>
      <c r="R2" s="42"/>
      <c r="S2" s="141"/>
      <c r="T2" s="175"/>
      <c r="V2" s="176"/>
    </row>
    <row r="3" spans="1:25" s="7" customFormat="1" ht="13.5" thickBot="1" x14ac:dyDescent="0.25">
      <c r="A3" s="21"/>
      <c r="B3" s="21"/>
      <c r="C3" s="21"/>
      <c r="D3" s="21"/>
      <c r="E3" s="21"/>
      <c r="F3" s="21"/>
      <c r="G3" s="22"/>
      <c r="H3" s="72" t="s">
        <v>188</v>
      </c>
      <c r="I3" s="6"/>
      <c r="J3" s="73" t="s">
        <v>193</v>
      </c>
      <c r="K3" s="24"/>
      <c r="L3" s="73" t="s">
        <v>0</v>
      </c>
      <c r="M3" s="26"/>
      <c r="N3" s="73" t="s">
        <v>1</v>
      </c>
      <c r="O3" s="6"/>
      <c r="P3" s="72" t="s">
        <v>194</v>
      </c>
      <c r="Q3" s="184"/>
      <c r="R3" s="72" t="s">
        <v>0</v>
      </c>
      <c r="S3" s="131"/>
      <c r="T3" s="154" t="s">
        <v>1</v>
      </c>
      <c r="V3" s="177" t="s">
        <v>0</v>
      </c>
      <c r="W3"/>
      <c r="X3" s="503" t="s">
        <v>186</v>
      </c>
    </row>
    <row r="4" spans="1:25" s="8" customFormat="1" ht="9.75" customHeight="1" x14ac:dyDescent="0.2">
      <c r="A4" s="148"/>
      <c r="B4" s="87"/>
      <c r="C4" s="87"/>
      <c r="D4" s="87"/>
      <c r="E4" s="87"/>
      <c r="F4" s="87"/>
      <c r="G4" s="149"/>
      <c r="H4" s="151"/>
      <c r="I4" s="9"/>
      <c r="J4" s="156"/>
      <c r="K4" s="134"/>
      <c r="L4" s="156"/>
      <c r="M4" s="156"/>
      <c r="N4" s="156"/>
      <c r="O4" s="157"/>
      <c r="P4" s="158"/>
      <c r="Q4" s="184"/>
      <c r="R4" s="159"/>
      <c r="S4" s="160"/>
      <c r="T4" s="158"/>
      <c r="U4" s="157"/>
      <c r="V4" s="178"/>
      <c r="W4"/>
      <c r="X4"/>
    </row>
    <row r="5" spans="1:25" s="10" customFormat="1" x14ac:dyDescent="0.2">
      <c r="A5" s="60" t="s">
        <v>2</v>
      </c>
      <c r="B5" s="109"/>
      <c r="C5" s="109"/>
      <c r="D5" s="109"/>
      <c r="E5" s="109"/>
      <c r="F5" s="109"/>
      <c r="G5" s="150"/>
      <c r="H5" s="307">
        <v>120683.61</v>
      </c>
      <c r="I5" s="88"/>
      <c r="J5" s="324">
        <f>ROUNDUP(H127,0)</f>
        <v>147188</v>
      </c>
      <c r="K5" s="76"/>
      <c r="L5" s="349">
        <v>125152</v>
      </c>
      <c r="M5" s="349"/>
      <c r="N5" s="311">
        <f>ROUND((J5-L5),5)</f>
        <v>22036</v>
      </c>
      <c r="O5" s="88"/>
      <c r="P5" s="321">
        <f>J5</f>
        <v>147188</v>
      </c>
      <c r="Q5" s="225"/>
      <c r="R5" s="313">
        <v>125152</v>
      </c>
      <c r="S5" s="364"/>
      <c r="T5" s="316">
        <f>P5-R5</f>
        <v>22036</v>
      </c>
      <c r="U5" s="88"/>
      <c r="V5" s="173">
        <f>ROUNDUP(P127,0)</f>
        <v>142172</v>
      </c>
      <c r="W5"/>
      <c r="X5" s="491"/>
    </row>
    <row r="6" spans="1:25" s="7" customFormat="1" ht="9.75" customHeight="1" x14ac:dyDescent="0.2">
      <c r="A6" s="21"/>
      <c r="B6" s="21"/>
      <c r="C6" s="21"/>
      <c r="D6" s="21"/>
      <c r="E6" s="21"/>
      <c r="F6" s="21"/>
      <c r="G6" s="22"/>
      <c r="H6" s="100"/>
      <c r="I6" s="10"/>
      <c r="J6" s="101"/>
      <c r="K6" s="99"/>
      <c r="L6" s="179"/>
      <c r="M6" s="179"/>
      <c r="N6" s="101"/>
      <c r="O6" s="10"/>
      <c r="P6" s="161"/>
      <c r="Q6" s="158"/>
      <c r="R6" s="343"/>
      <c r="S6" s="365"/>
      <c r="T6" s="161"/>
      <c r="U6" s="10"/>
      <c r="V6" s="179"/>
      <c r="W6"/>
      <c r="X6"/>
    </row>
    <row r="7" spans="1:25" x14ac:dyDescent="0.2">
      <c r="A7" s="17"/>
      <c r="B7" s="17" t="s">
        <v>3</v>
      </c>
      <c r="C7" s="17"/>
      <c r="D7" s="17"/>
      <c r="E7" s="17"/>
      <c r="F7" s="17"/>
      <c r="G7" s="18"/>
      <c r="H7" s="38"/>
      <c r="I7" s="226"/>
      <c r="J7" s="104"/>
      <c r="K7" s="104"/>
      <c r="L7" s="83"/>
      <c r="M7" s="44"/>
      <c r="N7" s="44"/>
      <c r="O7" s="103"/>
      <c r="P7" s="162"/>
      <c r="Q7" s="227"/>
      <c r="R7" s="82"/>
      <c r="S7" s="250"/>
      <c r="T7" s="200"/>
      <c r="U7" s="103"/>
      <c r="V7" s="44"/>
    </row>
    <row r="8" spans="1:25" x14ac:dyDescent="0.2">
      <c r="A8" s="17"/>
      <c r="B8" s="17"/>
      <c r="C8" s="17" t="s">
        <v>4</v>
      </c>
      <c r="D8" s="17"/>
      <c r="E8" s="17"/>
      <c r="F8" s="17"/>
      <c r="G8" s="18"/>
      <c r="H8" s="38"/>
      <c r="I8" s="226"/>
      <c r="J8" s="44"/>
      <c r="K8" s="44"/>
      <c r="L8" s="83"/>
      <c r="M8" s="44"/>
      <c r="N8" s="44"/>
      <c r="O8" s="103"/>
      <c r="P8" s="162"/>
      <c r="Q8" s="227"/>
      <c r="R8" s="82"/>
      <c r="S8" s="250"/>
      <c r="T8" s="200"/>
      <c r="U8" s="103"/>
      <c r="V8" s="44"/>
    </row>
    <row r="9" spans="1:25" ht="12.75" customHeight="1" x14ac:dyDescent="0.2">
      <c r="A9" s="17"/>
      <c r="B9" s="17"/>
      <c r="C9" s="17"/>
      <c r="D9" s="17" t="s">
        <v>5</v>
      </c>
      <c r="E9" s="17"/>
      <c r="F9" s="17"/>
      <c r="G9" s="18"/>
      <c r="H9" s="38">
        <v>356232.89</v>
      </c>
      <c r="I9" s="226"/>
      <c r="J9" s="203">
        <v>345653.58</v>
      </c>
      <c r="K9" s="44"/>
      <c r="L9" s="83">
        <v>354246</v>
      </c>
      <c r="M9" s="83"/>
      <c r="N9" s="36">
        <f t="shared" ref="N9:N30" si="0">ROUND((J9-L9),5)</f>
        <v>-8592.42</v>
      </c>
      <c r="O9" s="103"/>
      <c r="P9" s="382">
        <v>355000</v>
      </c>
      <c r="Q9" s="227"/>
      <c r="R9" s="378">
        <v>354246</v>
      </c>
      <c r="S9" s="250"/>
      <c r="T9" s="211">
        <f>P9-R9</f>
        <v>754</v>
      </c>
      <c r="U9" s="103"/>
      <c r="V9" s="406">
        <v>374435</v>
      </c>
      <c r="X9" s="540" t="s">
        <v>205</v>
      </c>
    </row>
    <row r="10" spans="1:25" x14ac:dyDescent="0.2">
      <c r="A10" s="17"/>
      <c r="B10" s="17"/>
      <c r="C10" s="17"/>
      <c r="D10" s="17" t="s">
        <v>6</v>
      </c>
      <c r="E10" s="17"/>
      <c r="F10" s="17"/>
      <c r="G10" s="18"/>
      <c r="H10" s="38">
        <v>4368.92</v>
      </c>
      <c r="I10" s="226"/>
      <c r="J10" s="83">
        <v>4000.36</v>
      </c>
      <c r="K10" s="44"/>
      <c r="L10" s="83">
        <v>5000</v>
      </c>
      <c r="M10" s="83"/>
      <c r="N10" s="36">
        <f t="shared" si="0"/>
        <v>-999.64</v>
      </c>
      <c r="O10" s="103"/>
      <c r="P10" s="382">
        <v>4000</v>
      </c>
      <c r="Q10" s="227"/>
      <c r="R10" s="378">
        <v>5000</v>
      </c>
      <c r="S10" s="250"/>
      <c r="T10" s="211">
        <f t="shared" ref="T10:T30" si="1">P10-R10</f>
        <v>-1000</v>
      </c>
      <c r="U10" s="103"/>
      <c r="V10" s="406">
        <v>5000</v>
      </c>
      <c r="X10" s="491"/>
    </row>
    <row r="11" spans="1:25" x14ac:dyDescent="0.2">
      <c r="A11" s="17"/>
      <c r="B11" s="17"/>
      <c r="C11" s="17"/>
      <c r="D11" s="17" t="s">
        <v>7</v>
      </c>
      <c r="E11" s="17"/>
      <c r="F11" s="17"/>
      <c r="G11" s="18"/>
      <c r="H11" s="38">
        <v>7505.67</v>
      </c>
      <c r="I11" s="226"/>
      <c r="J11" s="203">
        <v>3212.2</v>
      </c>
      <c r="K11" s="44"/>
      <c r="L11" s="83">
        <v>7000</v>
      </c>
      <c r="M11" s="83"/>
      <c r="N11" s="36">
        <f t="shared" si="0"/>
        <v>-3787.8</v>
      </c>
      <c r="O11" s="103"/>
      <c r="P11" s="382">
        <v>5000</v>
      </c>
      <c r="Q11" s="227"/>
      <c r="R11" s="378">
        <v>7000</v>
      </c>
      <c r="S11" s="250"/>
      <c r="T11" s="211">
        <f t="shared" si="1"/>
        <v>-2000</v>
      </c>
      <c r="U11" s="103"/>
      <c r="V11" s="406">
        <v>5000</v>
      </c>
      <c r="X11" s="491"/>
    </row>
    <row r="12" spans="1:25" x14ac:dyDescent="0.2">
      <c r="A12" s="17"/>
      <c r="B12" s="17"/>
      <c r="C12" s="17"/>
      <c r="D12" s="367" t="s">
        <v>166</v>
      </c>
      <c r="E12" s="367"/>
      <c r="F12" s="367"/>
      <c r="G12" s="18"/>
      <c r="H12" s="38">
        <v>118389.08</v>
      </c>
      <c r="I12" s="226"/>
      <c r="J12" s="203">
        <v>99586</v>
      </c>
      <c r="K12" s="44"/>
      <c r="L12" s="83">
        <v>110000</v>
      </c>
      <c r="M12" s="83"/>
      <c r="N12" s="36">
        <f t="shared" si="0"/>
        <v>-10414</v>
      </c>
      <c r="O12" s="103"/>
      <c r="P12" s="382">
        <v>110000</v>
      </c>
      <c r="Q12" s="227"/>
      <c r="R12" s="378">
        <v>110000</v>
      </c>
      <c r="S12" s="250"/>
      <c r="T12" s="424">
        <f t="shared" si="1"/>
        <v>0</v>
      </c>
      <c r="U12" s="103"/>
      <c r="V12" s="406">
        <v>110000</v>
      </c>
      <c r="X12" s="491"/>
    </row>
    <row r="13" spans="1:25" ht="12.75" customHeight="1" x14ac:dyDescent="0.2">
      <c r="A13" s="17"/>
      <c r="B13" s="17"/>
      <c r="C13" s="17"/>
      <c r="D13" s="17" t="s">
        <v>8</v>
      </c>
      <c r="E13" s="17"/>
      <c r="F13" s="17"/>
      <c r="G13" s="18"/>
      <c r="H13" s="145">
        <v>731489.5</v>
      </c>
      <c r="I13" s="226"/>
      <c r="J13" s="203">
        <v>574856.03</v>
      </c>
      <c r="K13" s="44"/>
      <c r="L13" s="83">
        <v>680000</v>
      </c>
      <c r="M13" s="83"/>
      <c r="N13" s="418">
        <f t="shared" si="0"/>
        <v>-105143.97</v>
      </c>
      <c r="O13" s="103"/>
      <c r="P13" s="382">
        <v>700000</v>
      </c>
      <c r="Q13" s="227"/>
      <c r="R13" s="378">
        <v>680000</v>
      </c>
      <c r="S13" s="250"/>
      <c r="T13" s="424">
        <f t="shared" si="1"/>
        <v>20000</v>
      </c>
      <c r="U13" s="103"/>
      <c r="V13" s="406">
        <v>680000</v>
      </c>
      <c r="X13" s="491"/>
      <c r="Y13" s="404"/>
    </row>
    <row r="14" spans="1:25" x14ac:dyDescent="0.2">
      <c r="A14" s="17"/>
      <c r="B14" s="17"/>
      <c r="C14" s="17"/>
      <c r="D14" s="17" t="s">
        <v>9</v>
      </c>
      <c r="E14" s="17"/>
      <c r="F14" s="17"/>
      <c r="G14" s="18"/>
      <c r="H14" s="38">
        <v>70449.53</v>
      </c>
      <c r="I14" s="226"/>
      <c r="J14" s="203">
        <v>49233.29</v>
      </c>
      <c r="K14" s="44"/>
      <c r="L14" s="83">
        <v>70500</v>
      </c>
      <c r="M14" s="83"/>
      <c r="N14" s="36">
        <f t="shared" si="0"/>
        <v>-21266.71</v>
      </c>
      <c r="O14" s="103"/>
      <c r="P14" s="382">
        <v>65250</v>
      </c>
      <c r="Q14" s="227"/>
      <c r="R14" s="378">
        <v>70500</v>
      </c>
      <c r="S14" s="250"/>
      <c r="T14" s="424">
        <f t="shared" si="1"/>
        <v>-5250</v>
      </c>
      <c r="U14" s="103"/>
      <c r="V14" s="406">
        <v>65250</v>
      </c>
      <c r="X14" s="491"/>
    </row>
    <row r="15" spans="1:25" ht="14.25" customHeight="1" x14ac:dyDescent="0.2">
      <c r="A15" s="16"/>
      <c r="B15" s="16"/>
      <c r="C15" s="17"/>
      <c r="D15" s="17" t="s">
        <v>74</v>
      </c>
      <c r="E15" s="17"/>
      <c r="F15" s="367"/>
      <c r="G15" s="18"/>
      <c r="H15" s="162">
        <v>166573.32</v>
      </c>
      <c r="I15"/>
      <c r="J15" s="36">
        <v>120049.19</v>
      </c>
      <c r="K15" s="36"/>
      <c r="L15" s="372">
        <v>165000</v>
      </c>
      <c r="M15" s="36"/>
      <c r="N15" s="36">
        <v>0</v>
      </c>
      <c r="O15" s="11"/>
      <c r="P15" s="419">
        <v>160065</v>
      </c>
      <c r="Q15" s="42"/>
      <c r="R15" s="378">
        <v>165000</v>
      </c>
      <c r="S15" s="42"/>
      <c r="T15" s="378">
        <f>P15-R15</f>
        <v>-4935</v>
      </c>
      <c r="V15" s="348">
        <v>168068</v>
      </c>
      <c r="X15" s="491"/>
    </row>
    <row r="16" spans="1:25" x14ac:dyDescent="0.2">
      <c r="A16" s="17"/>
      <c r="B16" s="17"/>
      <c r="C16" s="17"/>
      <c r="D16" s="17" t="s">
        <v>10</v>
      </c>
      <c r="E16" s="17"/>
      <c r="F16" s="17"/>
      <c r="G16" s="18"/>
      <c r="H16" s="33">
        <v>1320.78</v>
      </c>
      <c r="I16" s="226"/>
      <c r="J16" s="203">
        <v>6519.95</v>
      </c>
      <c r="K16" s="44"/>
      <c r="L16" s="372">
        <v>1500</v>
      </c>
      <c r="M16" s="83"/>
      <c r="N16" s="36">
        <f t="shared" si="0"/>
        <v>5019.95</v>
      </c>
      <c r="O16" s="103"/>
      <c r="P16" s="382">
        <v>6600</v>
      </c>
      <c r="Q16" s="227"/>
      <c r="R16" s="378">
        <v>1500</v>
      </c>
      <c r="S16" s="250"/>
      <c r="T16" s="424">
        <f t="shared" si="1"/>
        <v>5100</v>
      </c>
      <c r="U16" s="103"/>
      <c r="V16" s="348">
        <v>1500</v>
      </c>
      <c r="X16" s="491"/>
    </row>
    <row r="17" spans="1:24" x14ac:dyDescent="0.2">
      <c r="A17" s="17"/>
      <c r="B17" s="17"/>
      <c r="C17" s="17"/>
      <c r="D17" s="17" t="s">
        <v>11</v>
      </c>
      <c r="E17" s="17"/>
      <c r="F17" s="17"/>
      <c r="G17" s="18"/>
      <c r="H17" s="38">
        <v>2653.06</v>
      </c>
      <c r="I17" s="226"/>
      <c r="J17" s="203">
        <v>3651.19</v>
      </c>
      <c r="K17" s="44"/>
      <c r="L17" s="372">
        <v>2500</v>
      </c>
      <c r="M17" s="83"/>
      <c r="N17" s="36">
        <f t="shared" si="0"/>
        <v>1151.19</v>
      </c>
      <c r="O17" s="103"/>
      <c r="P17" s="382">
        <v>5400</v>
      </c>
      <c r="Q17" s="227"/>
      <c r="R17" s="378">
        <v>2500</v>
      </c>
      <c r="S17" s="250"/>
      <c r="T17" s="424">
        <f t="shared" si="1"/>
        <v>2900</v>
      </c>
      <c r="U17" s="103"/>
      <c r="V17" s="348">
        <v>4000</v>
      </c>
      <c r="X17" s="491"/>
    </row>
    <row r="18" spans="1:24" x14ac:dyDescent="0.2">
      <c r="A18" s="17"/>
      <c r="B18" s="17"/>
      <c r="C18" s="17"/>
      <c r="D18" s="17" t="s">
        <v>158</v>
      </c>
      <c r="E18" s="17"/>
      <c r="F18" s="17"/>
      <c r="G18" s="18"/>
      <c r="H18" s="38">
        <v>66521.13</v>
      </c>
      <c r="I18" s="226"/>
      <c r="J18" s="83">
        <v>0</v>
      </c>
      <c r="K18" s="44"/>
      <c r="L18" s="372">
        <v>0</v>
      </c>
      <c r="M18" s="83"/>
      <c r="N18" s="36">
        <f t="shared" si="0"/>
        <v>0</v>
      </c>
      <c r="O18" s="103"/>
      <c r="P18" s="382">
        <v>0</v>
      </c>
      <c r="Q18" s="227"/>
      <c r="R18" s="378">
        <v>0</v>
      </c>
      <c r="S18" s="250"/>
      <c r="T18" s="424">
        <f t="shared" si="1"/>
        <v>0</v>
      </c>
      <c r="U18" s="103"/>
      <c r="V18" s="348">
        <v>0</v>
      </c>
      <c r="X18" s="491"/>
    </row>
    <row r="19" spans="1:24" x14ac:dyDescent="0.2">
      <c r="A19" s="17"/>
      <c r="B19" s="17"/>
      <c r="C19" s="17"/>
      <c r="D19" s="17" t="s">
        <v>145</v>
      </c>
      <c r="E19" s="17"/>
      <c r="F19" s="17"/>
      <c r="G19" s="18"/>
      <c r="H19" s="38">
        <v>22173.72</v>
      </c>
      <c r="I19" s="226"/>
      <c r="J19" s="203">
        <v>0</v>
      </c>
      <c r="K19" s="44"/>
      <c r="L19" s="372">
        <v>0</v>
      </c>
      <c r="M19" s="83"/>
      <c r="N19" s="36">
        <f t="shared" si="0"/>
        <v>0</v>
      </c>
      <c r="O19" s="103"/>
      <c r="P19" s="382">
        <v>0</v>
      </c>
      <c r="Q19" s="227"/>
      <c r="R19" s="378">
        <v>0</v>
      </c>
      <c r="S19" s="250"/>
      <c r="T19" s="424">
        <f t="shared" si="1"/>
        <v>0</v>
      </c>
      <c r="U19" s="103"/>
      <c r="V19" s="348">
        <v>0</v>
      </c>
      <c r="X19" s="491"/>
    </row>
    <row r="20" spans="1:24" x14ac:dyDescent="0.2">
      <c r="A20" s="17"/>
      <c r="B20" s="17"/>
      <c r="C20" s="17"/>
      <c r="D20" s="17" t="s">
        <v>12</v>
      </c>
      <c r="E20" s="17"/>
      <c r="F20" s="17"/>
      <c r="G20" s="18"/>
      <c r="H20" s="38">
        <v>405.47</v>
      </c>
      <c r="I20" s="226"/>
      <c r="J20" s="203">
        <v>3257.95</v>
      </c>
      <c r="K20" s="44"/>
      <c r="L20" s="372">
        <v>3500</v>
      </c>
      <c r="M20" s="83"/>
      <c r="N20" s="36">
        <f t="shared" si="0"/>
        <v>-242.05</v>
      </c>
      <c r="O20" s="103"/>
      <c r="P20" s="382">
        <v>3300</v>
      </c>
      <c r="Q20" s="227"/>
      <c r="R20" s="378">
        <v>3500</v>
      </c>
      <c r="S20" s="250"/>
      <c r="T20" s="424">
        <f>P20-R20</f>
        <v>-200</v>
      </c>
      <c r="U20" s="103"/>
      <c r="V20" s="348">
        <v>3000</v>
      </c>
      <c r="X20" s="491"/>
    </row>
    <row r="21" spans="1:24" x14ac:dyDescent="0.2">
      <c r="A21" s="17"/>
      <c r="B21" s="17"/>
      <c r="C21" s="17"/>
      <c r="D21" s="17" t="s">
        <v>13</v>
      </c>
      <c r="E21" s="17"/>
      <c r="F21" s="17"/>
      <c r="G21" s="18"/>
      <c r="H21" s="38">
        <v>1666.51</v>
      </c>
      <c r="I21" s="226"/>
      <c r="J21" s="203">
        <v>0</v>
      </c>
      <c r="K21" s="44"/>
      <c r="L21" s="372">
        <v>1786</v>
      </c>
      <c r="M21" s="83"/>
      <c r="N21" s="36">
        <f t="shared" si="0"/>
        <v>-1786</v>
      </c>
      <c r="O21" s="103"/>
      <c r="P21" s="382">
        <v>1600</v>
      </c>
      <c r="Q21" s="227"/>
      <c r="R21" s="378">
        <v>1786</v>
      </c>
      <c r="S21" s="250"/>
      <c r="T21" s="424">
        <f t="shared" si="1"/>
        <v>-186</v>
      </c>
      <c r="U21" s="103"/>
      <c r="V21" s="348">
        <v>1600</v>
      </c>
      <c r="X21" s="491"/>
    </row>
    <row r="22" spans="1:24" x14ac:dyDescent="0.2">
      <c r="A22" s="17"/>
      <c r="B22" s="17"/>
      <c r="C22" s="17"/>
      <c r="D22" s="17" t="s">
        <v>14</v>
      </c>
      <c r="E22" s="17"/>
      <c r="F22" s="17"/>
      <c r="G22" s="18"/>
      <c r="H22" s="38">
        <v>32327.93</v>
      </c>
      <c r="I22" s="226"/>
      <c r="J22" s="203">
        <v>29390.15</v>
      </c>
      <c r="K22" s="44"/>
      <c r="L22" s="372">
        <v>32328</v>
      </c>
      <c r="M22" s="83"/>
      <c r="N22" s="36">
        <f t="shared" si="0"/>
        <v>-2937.85</v>
      </c>
      <c r="O22" s="103"/>
      <c r="P22" s="382">
        <v>29390.15</v>
      </c>
      <c r="Q22" s="227"/>
      <c r="R22" s="378">
        <v>32328</v>
      </c>
      <c r="S22" s="250"/>
      <c r="T22" s="424">
        <f t="shared" si="1"/>
        <v>-2937.8499999999985</v>
      </c>
      <c r="U22" s="103"/>
      <c r="V22" s="348">
        <v>29390</v>
      </c>
      <c r="X22" s="491"/>
    </row>
    <row r="23" spans="1:24" x14ac:dyDescent="0.2">
      <c r="A23" s="17"/>
      <c r="B23" s="17"/>
      <c r="C23" s="17"/>
      <c r="D23" s="17" t="s">
        <v>75</v>
      </c>
      <c r="E23" s="17"/>
      <c r="F23" s="17"/>
      <c r="G23" s="18"/>
      <c r="H23" s="38">
        <v>16264.69</v>
      </c>
      <c r="I23" s="226"/>
      <c r="J23" s="203">
        <v>16547.07</v>
      </c>
      <c r="K23" s="44"/>
      <c r="L23" s="372">
        <v>15600</v>
      </c>
      <c r="M23" s="83"/>
      <c r="N23" s="36">
        <f t="shared" si="0"/>
        <v>947.07</v>
      </c>
      <c r="O23" s="103"/>
      <c r="P23" s="382">
        <v>16547.07</v>
      </c>
      <c r="Q23" s="227"/>
      <c r="R23" s="378">
        <v>15600</v>
      </c>
      <c r="S23" s="250"/>
      <c r="T23" s="424">
        <f t="shared" si="1"/>
        <v>947.06999999999971</v>
      </c>
      <c r="U23" s="103"/>
      <c r="V23" s="348">
        <v>16500</v>
      </c>
      <c r="X23" s="491"/>
    </row>
    <row r="24" spans="1:24" x14ac:dyDescent="0.2">
      <c r="A24" s="17"/>
      <c r="B24" s="17"/>
      <c r="C24" s="17"/>
      <c r="D24" s="17" t="s">
        <v>15</v>
      </c>
      <c r="E24" s="17"/>
      <c r="F24" s="17"/>
      <c r="G24" s="18"/>
      <c r="H24" s="38">
        <v>940</v>
      </c>
      <c r="I24" s="226"/>
      <c r="J24" s="203">
        <v>499.85</v>
      </c>
      <c r="K24" s="44"/>
      <c r="L24" s="83">
        <v>1000</v>
      </c>
      <c r="M24" s="83"/>
      <c r="N24" s="36">
        <f t="shared" si="0"/>
        <v>-500.15</v>
      </c>
      <c r="O24" s="103"/>
      <c r="P24" s="382">
        <v>500</v>
      </c>
      <c r="Q24" s="227"/>
      <c r="R24" s="378">
        <v>1000</v>
      </c>
      <c r="S24" s="250"/>
      <c r="T24" s="424">
        <f t="shared" si="1"/>
        <v>-500</v>
      </c>
      <c r="U24" s="103"/>
      <c r="V24" s="79">
        <v>1000</v>
      </c>
      <c r="X24" s="491"/>
    </row>
    <row r="25" spans="1:24" x14ac:dyDescent="0.2">
      <c r="A25" s="17"/>
      <c r="B25" s="17"/>
      <c r="C25" s="17"/>
      <c r="D25" s="17" t="s">
        <v>16</v>
      </c>
      <c r="E25" s="17"/>
      <c r="F25" s="17"/>
      <c r="G25" s="18"/>
      <c r="H25" s="38">
        <v>6925</v>
      </c>
      <c r="I25" s="226"/>
      <c r="J25" s="203">
        <v>9283.0400000000009</v>
      </c>
      <c r="K25" s="44"/>
      <c r="L25" s="83">
        <v>7000</v>
      </c>
      <c r="M25" s="83"/>
      <c r="N25" s="36">
        <f t="shared" si="0"/>
        <v>2283.04</v>
      </c>
      <c r="O25" s="103"/>
      <c r="P25" s="382">
        <v>10000</v>
      </c>
      <c r="Q25" s="227"/>
      <c r="R25" s="378">
        <v>7000</v>
      </c>
      <c r="S25" s="250"/>
      <c r="T25" s="424">
        <f>P25-R25</f>
        <v>3000</v>
      </c>
      <c r="U25" s="103"/>
      <c r="V25" s="79">
        <v>7000</v>
      </c>
      <c r="X25" s="491"/>
    </row>
    <row r="26" spans="1:24" x14ac:dyDescent="0.2">
      <c r="A26" s="17"/>
      <c r="B26" s="17"/>
      <c r="C26" s="17"/>
      <c r="D26" s="17" t="s">
        <v>165</v>
      </c>
      <c r="E26" s="17"/>
      <c r="F26" s="17"/>
      <c r="G26" s="18"/>
      <c r="H26" s="38">
        <v>13157.08</v>
      </c>
      <c r="I26" s="226"/>
      <c r="J26" s="203">
        <v>6958.18</v>
      </c>
      <c r="K26" s="44"/>
      <c r="L26" s="83">
        <v>1500</v>
      </c>
      <c r="M26" s="83"/>
      <c r="N26" s="36">
        <f t="shared" si="0"/>
        <v>5458.18</v>
      </c>
      <c r="O26" s="103"/>
      <c r="P26" s="382">
        <v>8000</v>
      </c>
      <c r="Q26" s="227"/>
      <c r="R26" s="378">
        <v>1500</v>
      </c>
      <c r="S26" s="250"/>
      <c r="T26" s="424">
        <f t="shared" si="1"/>
        <v>6500</v>
      </c>
      <c r="U26" s="103"/>
      <c r="V26" s="79">
        <v>8000</v>
      </c>
      <c r="X26" s="491"/>
    </row>
    <row r="27" spans="1:24" ht="12.75" customHeight="1" x14ac:dyDescent="0.2">
      <c r="A27" s="17"/>
      <c r="B27" s="17"/>
      <c r="C27" s="17"/>
      <c r="D27" s="17" t="s">
        <v>17</v>
      </c>
      <c r="E27" s="17"/>
      <c r="F27" s="17"/>
      <c r="G27" s="18"/>
      <c r="H27" s="38">
        <v>33255.269999999997</v>
      </c>
      <c r="I27" s="226"/>
      <c r="J27" s="203">
        <v>57910.31</v>
      </c>
      <c r="K27" s="44"/>
      <c r="L27" s="83">
        <v>50000</v>
      </c>
      <c r="M27" s="83"/>
      <c r="N27" s="36">
        <f t="shared" si="0"/>
        <v>7910.31</v>
      </c>
      <c r="O27" s="103"/>
      <c r="P27" s="382">
        <v>77000</v>
      </c>
      <c r="Q27" s="286"/>
      <c r="R27" s="378">
        <v>50000</v>
      </c>
      <c r="S27" s="250"/>
      <c r="T27" s="424">
        <f t="shared" si="1"/>
        <v>27000</v>
      </c>
      <c r="U27" s="103"/>
      <c r="V27" s="79">
        <v>50000</v>
      </c>
      <c r="X27" s="491"/>
    </row>
    <row r="28" spans="1:24" ht="12.75" customHeight="1" x14ac:dyDescent="0.2">
      <c r="A28" s="17"/>
      <c r="B28" s="17"/>
      <c r="C28" s="17"/>
      <c r="D28" s="17" t="s">
        <v>164</v>
      </c>
      <c r="E28" s="17"/>
      <c r="F28" s="17"/>
      <c r="G28" s="18"/>
      <c r="H28" s="38">
        <v>1425</v>
      </c>
      <c r="I28" s="226"/>
      <c r="J28" s="203">
        <v>0</v>
      </c>
      <c r="K28" s="44"/>
      <c r="L28" s="83">
        <v>425</v>
      </c>
      <c r="M28" s="83"/>
      <c r="N28" s="36">
        <f t="shared" si="0"/>
        <v>-425</v>
      </c>
      <c r="O28" s="103"/>
      <c r="P28" s="382">
        <v>425</v>
      </c>
      <c r="Q28" s="286"/>
      <c r="R28" s="378">
        <v>425</v>
      </c>
      <c r="S28" s="250"/>
      <c r="T28" s="424">
        <f t="shared" si="1"/>
        <v>0</v>
      </c>
      <c r="U28" s="103"/>
      <c r="V28" s="79">
        <v>125</v>
      </c>
      <c r="X28" s="491"/>
    </row>
    <row r="29" spans="1:24" x14ac:dyDescent="0.2">
      <c r="A29" s="17"/>
      <c r="B29" s="17"/>
      <c r="C29" s="17"/>
      <c r="D29" s="17" t="s">
        <v>18</v>
      </c>
      <c r="E29" s="17"/>
      <c r="F29" s="17"/>
      <c r="G29" s="18"/>
      <c r="H29" s="38">
        <v>83.7</v>
      </c>
      <c r="I29" s="226"/>
      <c r="J29" s="203">
        <v>669.18</v>
      </c>
      <c r="K29" s="44"/>
      <c r="L29" s="83">
        <v>250</v>
      </c>
      <c r="M29" s="83"/>
      <c r="N29" s="36">
        <f t="shared" si="0"/>
        <v>419.18</v>
      </c>
      <c r="O29" s="103"/>
      <c r="P29" s="382">
        <v>700</v>
      </c>
      <c r="Q29" s="227"/>
      <c r="R29" s="378">
        <v>250</v>
      </c>
      <c r="S29" s="250"/>
      <c r="T29" s="424">
        <f t="shared" si="1"/>
        <v>450</v>
      </c>
      <c r="U29" s="103"/>
      <c r="V29" s="79">
        <v>250</v>
      </c>
      <c r="X29" s="491"/>
    </row>
    <row r="30" spans="1:24" x14ac:dyDescent="0.2">
      <c r="A30" s="17"/>
      <c r="B30" s="17"/>
      <c r="C30" s="17"/>
      <c r="D30" s="17" t="s">
        <v>143</v>
      </c>
      <c r="E30" s="17"/>
      <c r="F30" s="17"/>
      <c r="G30" s="18"/>
      <c r="H30" s="38">
        <v>5119.4399999999996</v>
      </c>
      <c r="I30" s="226"/>
      <c r="J30" s="203">
        <v>0</v>
      </c>
      <c r="K30" s="44"/>
      <c r="L30" s="83">
        <v>0</v>
      </c>
      <c r="M30" s="83"/>
      <c r="N30" s="36">
        <f t="shared" si="0"/>
        <v>0</v>
      </c>
      <c r="O30" s="103"/>
      <c r="P30" s="382">
        <v>0</v>
      </c>
      <c r="Q30" s="227"/>
      <c r="R30" s="378">
        <v>0</v>
      </c>
      <c r="S30" s="250"/>
      <c r="T30" s="211">
        <f t="shared" si="1"/>
        <v>0</v>
      </c>
      <c r="U30" s="103"/>
      <c r="V30" s="79">
        <v>0</v>
      </c>
      <c r="X30" s="491"/>
    </row>
    <row r="31" spans="1:24" ht="13.5" thickBot="1" x14ac:dyDescent="0.25">
      <c r="A31" s="17"/>
      <c r="B31" s="17"/>
      <c r="C31" s="17"/>
      <c r="D31" s="17"/>
      <c r="E31" s="17"/>
      <c r="F31" s="17"/>
      <c r="G31" s="18"/>
      <c r="H31" s="106"/>
      <c r="I31" s="226"/>
      <c r="J31" s="47"/>
      <c r="K31" s="44"/>
      <c r="L31" s="47"/>
      <c r="M31" s="83"/>
      <c r="N31" s="48"/>
      <c r="O31" s="103"/>
      <c r="P31" s="480"/>
      <c r="Q31" s="227"/>
      <c r="R31" s="379"/>
      <c r="S31" s="250"/>
      <c r="T31" s="237"/>
      <c r="U31" s="224"/>
      <c r="V31" s="47"/>
    </row>
    <row r="32" spans="1:24" ht="13.5" thickBot="1" x14ac:dyDescent="0.25">
      <c r="A32" s="17"/>
      <c r="B32" s="17"/>
      <c r="C32" s="17" t="s">
        <v>19</v>
      </c>
      <c r="D32" s="17"/>
      <c r="E32" s="17"/>
      <c r="F32" s="17"/>
      <c r="G32" s="18"/>
      <c r="H32" s="108">
        <f>ROUND(SUM(H8:H31),5)</f>
        <v>1659247.69</v>
      </c>
      <c r="I32" s="226"/>
      <c r="J32" s="53">
        <f>SUM(J9:J30)</f>
        <v>1331277.5199999998</v>
      </c>
      <c r="K32" s="44"/>
      <c r="L32" s="48">
        <f>SUM(L9:L30)</f>
        <v>1509135</v>
      </c>
      <c r="M32" s="165"/>
      <c r="N32" s="53">
        <f>ROUND((J32-L32),5)</f>
        <v>-177857.48</v>
      </c>
      <c r="O32" s="103"/>
      <c r="P32" s="479">
        <f>ROUND(SUM(P8:P31),5)</f>
        <v>1558777.22</v>
      </c>
      <c r="Q32" s="227"/>
      <c r="R32" s="482">
        <f>SUM(R9:R30)</f>
        <v>1509135</v>
      </c>
      <c r="S32" s="250"/>
      <c r="T32" s="425">
        <f>P32-R32</f>
        <v>49642.219999999972</v>
      </c>
      <c r="U32" s="103"/>
      <c r="V32" s="253">
        <f>SUM(V9:V30)</f>
        <v>1530118</v>
      </c>
      <c r="X32" s="491"/>
    </row>
    <row r="33" spans="1:24" x14ac:dyDescent="0.2">
      <c r="A33" s="17"/>
      <c r="B33" s="17"/>
      <c r="C33" s="17"/>
      <c r="D33" s="17"/>
      <c r="E33" s="17"/>
      <c r="F33" s="17"/>
      <c r="G33" s="18"/>
      <c r="H33" s="38"/>
      <c r="I33" s="226"/>
      <c r="J33" s="36"/>
      <c r="K33" s="44"/>
      <c r="L33" s="83"/>
      <c r="M33" s="83"/>
      <c r="N33" s="36"/>
      <c r="O33" s="103"/>
      <c r="P33" s="441"/>
      <c r="Q33" s="227"/>
      <c r="R33" s="378"/>
      <c r="S33" s="250"/>
      <c r="T33" s="200"/>
      <c r="U33" s="103"/>
      <c r="V33" s="417"/>
    </row>
    <row r="34" spans="1:24" x14ac:dyDescent="0.2">
      <c r="A34" s="17"/>
      <c r="B34" s="17"/>
      <c r="C34" s="17"/>
      <c r="D34" s="17"/>
      <c r="E34" s="17"/>
      <c r="F34" s="17"/>
      <c r="G34" s="18"/>
      <c r="H34" s="38"/>
      <c r="I34" s="226"/>
      <c r="J34" s="36"/>
      <c r="K34" s="44"/>
      <c r="L34" s="83"/>
      <c r="M34" s="44"/>
      <c r="N34" s="36"/>
      <c r="O34" s="103"/>
      <c r="P34" s="441"/>
      <c r="Q34" s="227"/>
      <c r="R34" s="378"/>
      <c r="S34" s="250"/>
      <c r="T34" s="200"/>
      <c r="U34" s="103"/>
      <c r="V34" s="417"/>
    </row>
    <row r="35" spans="1:24" ht="13.5" thickBot="1" x14ac:dyDescent="0.25">
      <c r="A35" s="17" t="s">
        <v>20</v>
      </c>
      <c r="B35" s="17"/>
      <c r="C35" s="17"/>
      <c r="D35" s="17"/>
      <c r="E35" s="17"/>
      <c r="F35" s="17"/>
      <c r="G35" s="18"/>
      <c r="H35" s="106">
        <f>H32+H5</f>
        <v>1779931.3</v>
      </c>
      <c r="I35" s="226"/>
      <c r="J35" s="48">
        <f>J32+J5</f>
        <v>1478465.5199999998</v>
      </c>
      <c r="K35" s="44"/>
      <c r="L35" s="48">
        <f>L5+L32</f>
        <v>1634287</v>
      </c>
      <c r="M35" s="165"/>
      <c r="N35" s="48">
        <f>N32+N5</f>
        <v>-155821.48000000001</v>
      </c>
      <c r="O35" s="103"/>
      <c r="P35" s="442">
        <f>P5+P32</f>
        <v>1705965.22</v>
      </c>
      <c r="Q35" s="227"/>
      <c r="R35" s="482">
        <f>R5+R32</f>
        <v>1634287</v>
      </c>
      <c r="S35" s="250"/>
      <c r="T35" s="237">
        <f>P35-R35</f>
        <v>71678.219999999972</v>
      </c>
      <c r="U35" s="103"/>
      <c r="V35" s="221">
        <f>V5+V32</f>
        <v>1672290</v>
      </c>
      <c r="X35" s="491"/>
    </row>
    <row r="36" spans="1:24" ht="18.75" customHeight="1" x14ac:dyDescent="0.2">
      <c r="A36" s="17"/>
      <c r="B36" s="17"/>
      <c r="C36" s="17" t="s">
        <v>21</v>
      </c>
      <c r="D36" s="17"/>
      <c r="E36" s="17"/>
      <c r="F36" s="17"/>
      <c r="G36" s="18"/>
      <c r="H36" s="38"/>
      <c r="I36" s="226"/>
      <c r="J36" s="44"/>
      <c r="K36" s="44"/>
      <c r="L36" s="83"/>
      <c r="M36" s="83"/>
      <c r="N36" s="44"/>
      <c r="O36" s="103"/>
      <c r="P36" s="441"/>
      <c r="Q36" s="209"/>
      <c r="R36" s="378"/>
      <c r="S36" s="250"/>
      <c r="T36" s="200"/>
      <c r="U36" s="224"/>
      <c r="V36" s="44"/>
    </row>
    <row r="37" spans="1:24" x14ac:dyDescent="0.2">
      <c r="A37" s="17"/>
      <c r="B37" s="17"/>
      <c r="C37" s="17"/>
      <c r="D37" s="17" t="s">
        <v>22</v>
      </c>
      <c r="E37" s="17"/>
      <c r="F37" s="17"/>
      <c r="G37" s="18"/>
      <c r="H37" s="38"/>
      <c r="I37" s="226"/>
      <c r="J37" s="44"/>
      <c r="K37" s="44"/>
      <c r="L37" s="83"/>
      <c r="M37" s="44"/>
      <c r="N37" s="44"/>
      <c r="O37" s="103"/>
      <c r="P37" s="441"/>
      <c r="Q37" s="227"/>
      <c r="R37" s="378"/>
      <c r="S37" s="250"/>
      <c r="T37" s="200"/>
      <c r="U37" s="224"/>
      <c r="V37" s="44"/>
    </row>
    <row r="38" spans="1:24" x14ac:dyDescent="0.2">
      <c r="A38" s="17"/>
      <c r="B38" s="17"/>
      <c r="C38" s="17"/>
      <c r="D38" s="17"/>
      <c r="E38" s="17" t="s">
        <v>23</v>
      </c>
      <c r="F38" s="17"/>
      <c r="G38" s="18"/>
      <c r="H38" s="38">
        <v>3465</v>
      </c>
      <c r="I38" s="226"/>
      <c r="J38" s="44">
        <v>2585</v>
      </c>
      <c r="K38" s="44"/>
      <c r="L38" s="83">
        <v>3520</v>
      </c>
      <c r="M38" s="83"/>
      <c r="N38" s="36">
        <f t="shared" ref="N38:N65" si="2">ROUND((J38-L38),5)</f>
        <v>-935</v>
      </c>
      <c r="O38" s="103"/>
      <c r="P38" s="382">
        <v>3410</v>
      </c>
      <c r="Q38" s="227"/>
      <c r="R38" s="378">
        <v>3520</v>
      </c>
      <c r="S38" s="378"/>
      <c r="T38" s="211">
        <f t="shared" ref="T38:T65" si="3">P38-R38</f>
        <v>-110</v>
      </c>
      <c r="U38" s="103"/>
      <c r="V38" s="406">
        <v>3520</v>
      </c>
      <c r="X38" s="491"/>
    </row>
    <row r="39" spans="1:24" ht="14.25" x14ac:dyDescent="0.2">
      <c r="A39" s="17"/>
      <c r="B39" s="17"/>
      <c r="C39" s="17"/>
      <c r="D39" s="17"/>
      <c r="E39" s="17" t="s">
        <v>122</v>
      </c>
      <c r="F39" s="17"/>
      <c r="G39" s="18"/>
      <c r="H39" s="38">
        <v>2533.5</v>
      </c>
      <c r="I39" s="226"/>
      <c r="J39" s="44">
        <v>2470</v>
      </c>
      <c r="K39" s="44"/>
      <c r="L39" s="83">
        <v>3000</v>
      </c>
      <c r="M39" s="83"/>
      <c r="N39" s="36">
        <f t="shared" si="2"/>
        <v>-530</v>
      </c>
      <c r="O39" s="103"/>
      <c r="P39" s="382">
        <v>2500</v>
      </c>
      <c r="Q39" s="229"/>
      <c r="R39" s="378">
        <v>3000</v>
      </c>
      <c r="S39" s="378"/>
      <c r="T39" s="211">
        <f t="shared" si="3"/>
        <v>-500</v>
      </c>
      <c r="U39" s="103"/>
      <c r="V39" s="406">
        <v>2600</v>
      </c>
      <c r="X39" s="491"/>
    </row>
    <row r="40" spans="1:24" ht="14.25" x14ac:dyDescent="0.2">
      <c r="A40" s="17"/>
      <c r="B40" s="17"/>
      <c r="C40" s="17"/>
      <c r="D40" s="17"/>
      <c r="E40" s="17" t="s">
        <v>156</v>
      </c>
      <c r="F40" s="17"/>
      <c r="G40" s="18"/>
      <c r="H40" s="38">
        <v>29367.78</v>
      </c>
      <c r="I40" s="226"/>
      <c r="J40" s="44">
        <v>21890.28</v>
      </c>
      <c r="K40" s="44"/>
      <c r="L40" s="83">
        <v>30552.06</v>
      </c>
      <c r="M40" s="83"/>
      <c r="N40" s="36">
        <f t="shared" si="2"/>
        <v>-8661.7800000000007</v>
      </c>
      <c r="O40" s="103"/>
      <c r="P40" s="382">
        <v>30562</v>
      </c>
      <c r="Q40" s="229"/>
      <c r="R40" s="378">
        <v>30552.06</v>
      </c>
      <c r="S40" s="378"/>
      <c r="T40" s="211">
        <f t="shared" si="3"/>
        <v>9.9399999999986903</v>
      </c>
      <c r="U40" s="103"/>
      <c r="V40" s="406">
        <v>31010</v>
      </c>
      <c r="X40" s="491"/>
    </row>
    <row r="41" spans="1:24" x14ac:dyDescent="0.2">
      <c r="A41" s="17"/>
      <c r="B41" s="17"/>
      <c r="C41" s="17"/>
      <c r="D41" s="17"/>
      <c r="E41" s="17" t="s">
        <v>162</v>
      </c>
      <c r="F41" s="17"/>
      <c r="G41" s="18"/>
      <c r="H41" s="38">
        <v>8900</v>
      </c>
      <c r="I41" s="144"/>
      <c r="J41" s="44">
        <v>8600</v>
      </c>
      <c r="K41" s="44"/>
      <c r="L41" s="83">
        <v>9000</v>
      </c>
      <c r="M41" s="83"/>
      <c r="N41" s="36">
        <f t="shared" si="2"/>
        <v>-400</v>
      </c>
      <c r="O41" s="103"/>
      <c r="P41" s="382">
        <v>8600</v>
      </c>
      <c r="Q41" s="227"/>
      <c r="R41" s="378">
        <v>9000</v>
      </c>
      <c r="S41" s="378"/>
      <c r="T41" s="211">
        <f t="shared" si="3"/>
        <v>-400</v>
      </c>
      <c r="U41" s="103"/>
      <c r="V41" s="406">
        <v>8600</v>
      </c>
      <c r="X41" s="491"/>
    </row>
    <row r="42" spans="1:24" x14ac:dyDescent="0.2">
      <c r="A42" s="17"/>
      <c r="B42" s="17"/>
      <c r="C42" s="17"/>
      <c r="D42" s="17"/>
      <c r="E42" s="17" t="s">
        <v>24</v>
      </c>
      <c r="F42" s="17"/>
      <c r="G42" s="18"/>
      <c r="H42" s="38">
        <v>16037.87</v>
      </c>
      <c r="I42" s="226"/>
      <c r="J42" s="44">
        <v>16613.05</v>
      </c>
      <c r="K42" s="44"/>
      <c r="L42" s="83">
        <v>15000</v>
      </c>
      <c r="M42" s="83"/>
      <c r="N42" s="36">
        <f t="shared" si="2"/>
        <v>1613.05</v>
      </c>
      <c r="O42" s="103"/>
      <c r="P42" s="382">
        <v>18000</v>
      </c>
      <c r="Q42" s="227"/>
      <c r="R42" s="378">
        <v>15000</v>
      </c>
      <c r="S42" s="378"/>
      <c r="T42" s="211">
        <f t="shared" si="3"/>
        <v>3000</v>
      </c>
      <c r="U42" s="103"/>
      <c r="V42" s="406">
        <v>18000</v>
      </c>
      <c r="X42" s="491"/>
    </row>
    <row r="43" spans="1:24" x14ac:dyDescent="0.2">
      <c r="A43" s="17"/>
      <c r="B43" s="17"/>
      <c r="C43" s="17"/>
      <c r="D43" s="17"/>
      <c r="E43" s="17" t="s">
        <v>133</v>
      </c>
      <c r="F43" s="17"/>
      <c r="G43" s="18"/>
      <c r="H43" s="38">
        <v>5265.37</v>
      </c>
      <c r="I43" s="285"/>
      <c r="J43" s="44">
        <v>3735</v>
      </c>
      <c r="K43" s="44"/>
      <c r="L43" s="83">
        <v>5000</v>
      </c>
      <c r="M43" s="83"/>
      <c r="N43" s="36">
        <f t="shared" si="2"/>
        <v>-1265</v>
      </c>
      <c r="O43" s="103"/>
      <c r="P43" s="382">
        <v>5000</v>
      </c>
      <c r="Q43" s="230"/>
      <c r="R43" s="378">
        <v>5000</v>
      </c>
      <c r="S43" s="378"/>
      <c r="T43" s="211">
        <f t="shared" si="3"/>
        <v>0</v>
      </c>
      <c r="U43" s="103"/>
      <c r="V43" s="426">
        <v>5000</v>
      </c>
      <c r="X43" s="491"/>
    </row>
    <row r="44" spans="1:24" x14ac:dyDescent="0.2">
      <c r="A44" s="17"/>
      <c r="B44" s="17"/>
      <c r="C44" s="17"/>
      <c r="D44" s="17"/>
      <c r="E44" s="17" t="s">
        <v>25</v>
      </c>
      <c r="F44" s="17"/>
      <c r="G44" s="18"/>
      <c r="H44" s="38">
        <v>26806.44</v>
      </c>
      <c r="I44" s="226"/>
      <c r="J44" s="44">
        <v>20973.98</v>
      </c>
      <c r="K44" s="44"/>
      <c r="L44" s="83">
        <v>20000</v>
      </c>
      <c r="M44" s="83"/>
      <c r="N44" s="36">
        <f t="shared" si="2"/>
        <v>973.98</v>
      </c>
      <c r="O44" s="103"/>
      <c r="P44" s="382">
        <v>26000</v>
      </c>
      <c r="Q44" s="227"/>
      <c r="R44" s="378">
        <v>20000</v>
      </c>
      <c r="S44" s="378"/>
      <c r="T44" s="211">
        <f t="shared" si="3"/>
        <v>6000</v>
      </c>
      <c r="U44" s="103"/>
      <c r="V44" s="406">
        <v>20000</v>
      </c>
      <c r="X44" s="491"/>
    </row>
    <row r="45" spans="1:24" x14ac:dyDescent="0.2">
      <c r="A45" s="17"/>
      <c r="B45" s="17"/>
      <c r="C45" s="17"/>
      <c r="D45" s="17"/>
      <c r="E45" s="17" t="s">
        <v>26</v>
      </c>
      <c r="F45" s="17"/>
      <c r="G45" s="18"/>
      <c r="H45" s="38">
        <v>131393.22</v>
      </c>
      <c r="I45" s="226"/>
      <c r="J45" s="44">
        <v>91639.26</v>
      </c>
      <c r="K45" s="44"/>
      <c r="L45" s="83">
        <v>128520</v>
      </c>
      <c r="M45" s="83"/>
      <c r="N45" s="36">
        <f t="shared" si="2"/>
        <v>-36880.74</v>
      </c>
      <c r="O45" s="103"/>
      <c r="P45" s="382">
        <v>128520</v>
      </c>
      <c r="Q45" s="227"/>
      <c r="R45" s="378">
        <v>128520</v>
      </c>
      <c r="S45" s="378"/>
      <c r="T45" s="211">
        <f t="shared" si="3"/>
        <v>0</v>
      </c>
      <c r="U45" s="103"/>
      <c r="V45" s="406">
        <v>130067.89</v>
      </c>
      <c r="X45" s="499"/>
    </row>
    <row r="46" spans="1:24" x14ac:dyDescent="0.2">
      <c r="A46" s="17"/>
      <c r="B46" s="17"/>
      <c r="C46" s="17"/>
      <c r="D46" s="17"/>
      <c r="E46" s="17" t="s">
        <v>172</v>
      </c>
      <c r="F46" s="17"/>
      <c r="G46" s="18"/>
      <c r="H46" s="38">
        <v>60717.279999999999</v>
      </c>
      <c r="I46" s="144"/>
      <c r="J46" s="44">
        <v>45258</v>
      </c>
      <c r="K46" s="44"/>
      <c r="L46" s="83">
        <v>63175</v>
      </c>
      <c r="M46" s="83"/>
      <c r="N46" s="36">
        <f>ROUND((J46-L46),5)</f>
        <v>-17917</v>
      </c>
      <c r="O46" s="103"/>
      <c r="P46" s="382">
        <v>63175</v>
      </c>
      <c r="Q46" s="227"/>
      <c r="R46" s="378">
        <v>63175</v>
      </c>
      <c r="S46" s="378"/>
      <c r="T46" s="211">
        <f>P46-R46</f>
        <v>0</v>
      </c>
      <c r="U46" s="103"/>
      <c r="V46" s="406">
        <v>63175</v>
      </c>
      <c r="X46" s="491"/>
    </row>
    <row r="47" spans="1:24" ht="14.25" x14ac:dyDescent="0.2">
      <c r="A47" s="17"/>
      <c r="B47" s="17"/>
      <c r="C47" s="17"/>
      <c r="D47" s="17"/>
      <c r="E47" s="17" t="s">
        <v>27</v>
      </c>
      <c r="F47" s="17"/>
      <c r="G47" s="18"/>
      <c r="H47" s="38">
        <v>9584.98</v>
      </c>
      <c r="I47" s="226"/>
      <c r="J47" s="44">
        <v>4886.42</v>
      </c>
      <c r="K47" s="44"/>
      <c r="L47" s="372">
        <v>10000</v>
      </c>
      <c r="M47" s="83"/>
      <c r="N47" s="36">
        <f t="shared" si="2"/>
        <v>-5113.58</v>
      </c>
      <c r="O47" s="103"/>
      <c r="P47" s="382">
        <v>10000</v>
      </c>
      <c r="Q47" s="229"/>
      <c r="R47" s="378">
        <v>10000</v>
      </c>
      <c r="S47" s="378"/>
      <c r="T47" s="211">
        <f t="shared" si="3"/>
        <v>0</v>
      </c>
      <c r="U47" s="103"/>
      <c r="V47" s="406">
        <v>10000</v>
      </c>
      <c r="X47" s="491"/>
    </row>
    <row r="48" spans="1:24" x14ac:dyDescent="0.2">
      <c r="A48" s="17"/>
      <c r="B48" s="17"/>
      <c r="C48" s="17"/>
      <c r="D48" s="17"/>
      <c r="E48" s="17" t="s">
        <v>28</v>
      </c>
      <c r="F48" s="17"/>
      <c r="G48" s="18"/>
      <c r="H48" s="38">
        <v>7719.97</v>
      </c>
      <c r="I48" s="226"/>
      <c r="J48" s="44">
        <v>3862.95</v>
      </c>
      <c r="K48" s="44"/>
      <c r="L48" s="83">
        <v>8000</v>
      </c>
      <c r="M48" s="83"/>
      <c r="N48" s="36">
        <f t="shared" si="2"/>
        <v>-4137.05</v>
      </c>
      <c r="O48" s="103"/>
      <c r="P48" s="382">
        <v>6000</v>
      </c>
      <c r="Q48" s="227"/>
      <c r="R48" s="378">
        <v>8000</v>
      </c>
      <c r="S48" s="378"/>
      <c r="T48" s="211">
        <f t="shared" si="3"/>
        <v>-2000</v>
      </c>
      <c r="U48" s="103"/>
      <c r="V48" s="406">
        <v>8000</v>
      </c>
      <c r="X48" s="491"/>
    </row>
    <row r="49" spans="1:24" x14ac:dyDescent="0.2">
      <c r="A49" s="17"/>
      <c r="B49" s="17"/>
      <c r="C49" s="17"/>
      <c r="D49" s="17"/>
      <c r="E49" s="17" t="s">
        <v>160</v>
      </c>
      <c r="F49" s="17"/>
      <c r="G49" s="18"/>
      <c r="H49" s="38">
        <v>588</v>
      </c>
      <c r="I49" s="226"/>
      <c r="J49" s="44">
        <v>0</v>
      </c>
      <c r="K49" s="44"/>
      <c r="L49" s="83">
        <v>600</v>
      </c>
      <c r="M49" s="83"/>
      <c r="N49" s="36">
        <f t="shared" si="2"/>
        <v>-600</v>
      </c>
      <c r="O49" s="103"/>
      <c r="P49" s="382">
        <v>0</v>
      </c>
      <c r="Q49" s="227"/>
      <c r="R49" s="378">
        <v>600</v>
      </c>
      <c r="S49" s="378"/>
      <c r="T49" s="211">
        <f t="shared" si="3"/>
        <v>-600</v>
      </c>
      <c r="U49" s="103"/>
      <c r="V49" s="406">
        <v>600</v>
      </c>
      <c r="X49" s="491"/>
    </row>
    <row r="50" spans="1:24" x14ac:dyDescent="0.2">
      <c r="A50" s="17"/>
      <c r="B50" s="17"/>
      <c r="C50" s="17"/>
      <c r="D50" s="17"/>
      <c r="E50" s="17" t="s">
        <v>123</v>
      </c>
      <c r="F50" s="17"/>
      <c r="G50" s="18"/>
      <c r="H50" s="38">
        <v>602.79</v>
      </c>
      <c r="I50" s="226"/>
      <c r="J50" s="44">
        <v>334.45</v>
      </c>
      <c r="K50" s="44"/>
      <c r="L50" s="83">
        <v>425</v>
      </c>
      <c r="M50" s="83"/>
      <c r="N50" s="36">
        <f t="shared" si="2"/>
        <v>-90.55</v>
      </c>
      <c r="O50" s="103"/>
      <c r="P50" s="382">
        <v>400</v>
      </c>
      <c r="Q50" s="227"/>
      <c r="R50" s="378">
        <v>425</v>
      </c>
      <c r="S50" s="378"/>
      <c r="T50" s="211">
        <f t="shared" si="3"/>
        <v>-25</v>
      </c>
      <c r="U50" s="103"/>
      <c r="V50" s="406">
        <v>425</v>
      </c>
      <c r="X50" s="491"/>
    </row>
    <row r="51" spans="1:24" x14ac:dyDescent="0.2">
      <c r="A51" s="17"/>
      <c r="B51" s="17"/>
      <c r="C51" s="17"/>
      <c r="D51" s="17"/>
      <c r="E51" s="17" t="s">
        <v>157</v>
      </c>
      <c r="F51" s="17"/>
      <c r="G51" s="18"/>
      <c r="H51" s="38">
        <v>6000</v>
      </c>
      <c r="I51" s="226"/>
      <c r="J51" s="44">
        <v>4500</v>
      </c>
      <c r="K51" s="44"/>
      <c r="L51" s="83">
        <v>6000</v>
      </c>
      <c r="M51" s="83"/>
      <c r="N51" s="36">
        <f t="shared" si="2"/>
        <v>-1500</v>
      </c>
      <c r="O51" s="103"/>
      <c r="P51" s="382">
        <v>6000</v>
      </c>
      <c r="Q51" s="227"/>
      <c r="R51" s="378">
        <v>6000</v>
      </c>
      <c r="S51" s="378"/>
      <c r="T51" s="211">
        <f t="shared" si="3"/>
        <v>0</v>
      </c>
      <c r="U51" s="103"/>
      <c r="V51" s="406">
        <v>6000</v>
      </c>
      <c r="X51" s="491"/>
    </row>
    <row r="52" spans="1:24" x14ac:dyDescent="0.2">
      <c r="A52" s="17"/>
      <c r="B52" s="17"/>
      <c r="C52" s="17"/>
      <c r="D52" s="17"/>
      <c r="E52" s="17" t="s">
        <v>29</v>
      </c>
      <c r="F52" s="17"/>
      <c r="G52" s="18"/>
      <c r="H52" s="38">
        <v>1223.27</v>
      </c>
      <c r="I52" s="226"/>
      <c r="J52" s="44">
        <v>557.33000000000004</v>
      </c>
      <c r="K52" s="44"/>
      <c r="L52" s="83">
        <v>1500</v>
      </c>
      <c r="M52" s="83"/>
      <c r="N52" s="36">
        <f t="shared" si="2"/>
        <v>-942.67</v>
      </c>
      <c r="O52" s="103"/>
      <c r="P52" s="382">
        <v>1200</v>
      </c>
      <c r="Q52" s="227"/>
      <c r="R52" s="378">
        <v>1500</v>
      </c>
      <c r="S52" s="378"/>
      <c r="T52" s="211">
        <f t="shared" si="3"/>
        <v>-300</v>
      </c>
      <c r="U52" s="103"/>
      <c r="V52" s="406">
        <v>1200</v>
      </c>
      <c r="X52" s="491"/>
    </row>
    <row r="53" spans="1:24" x14ac:dyDescent="0.2">
      <c r="A53" s="17"/>
      <c r="B53" s="17"/>
      <c r="C53" s="17"/>
      <c r="D53" s="17"/>
      <c r="E53" s="17" t="s">
        <v>30</v>
      </c>
      <c r="F53" s="17"/>
      <c r="G53" s="18"/>
      <c r="H53" s="38">
        <v>288.5</v>
      </c>
      <c r="I53" s="226"/>
      <c r="J53" s="44">
        <v>56.68</v>
      </c>
      <c r="K53" s="44"/>
      <c r="L53" s="83">
        <v>150</v>
      </c>
      <c r="M53" s="83"/>
      <c r="N53" s="36">
        <f t="shared" si="2"/>
        <v>-93.32</v>
      </c>
      <c r="O53" s="103"/>
      <c r="P53" s="382">
        <v>150</v>
      </c>
      <c r="Q53" s="227"/>
      <c r="R53" s="378">
        <v>150</v>
      </c>
      <c r="S53" s="378"/>
      <c r="T53" s="211">
        <f t="shared" si="3"/>
        <v>0</v>
      </c>
      <c r="U53" s="103"/>
      <c r="V53" s="406">
        <v>150</v>
      </c>
      <c r="X53" s="491"/>
    </row>
    <row r="54" spans="1:24" x14ac:dyDescent="0.2">
      <c r="A54" s="17"/>
      <c r="B54" s="17"/>
      <c r="C54" s="17"/>
      <c r="D54" s="17"/>
      <c r="E54" s="17" t="s">
        <v>31</v>
      </c>
      <c r="F54" s="17"/>
      <c r="G54" s="18"/>
      <c r="H54" s="38">
        <v>5210.07</v>
      </c>
      <c r="I54" s="226"/>
      <c r="J54" s="44">
        <v>1882.59</v>
      </c>
      <c r="K54" s="44"/>
      <c r="L54" s="83">
        <v>6500</v>
      </c>
      <c r="M54" s="83"/>
      <c r="N54" s="36">
        <f t="shared" si="2"/>
        <v>-4617.41</v>
      </c>
      <c r="O54" s="103"/>
      <c r="P54" s="382">
        <v>2500</v>
      </c>
      <c r="Q54" s="227"/>
      <c r="R54" s="378">
        <v>6500</v>
      </c>
      <c r="S54" s="378"/>
      <c r="T54" s="211">
        <f t="shared" si="3"/>
        <v>-4000</v>
      </c>
      <c r="U54" s="103"/>
      <c r="V54" s="406">
        <v>5000</v>
      </c>
      <c r="X54" s="491"/>
    </row>
    <row r="55" spans="1:24" x14ac:dyDescent="0.2">
      <c r="A55" s="17"/>
      <c r="B55" s="17"/>
      <c r="C55" s="17"/>
      <c r="D55" s="17"/>
      <c r="E55" s="17" t="s">
        <v>32</v>
      </c>
      <c r="F55" s="17"/>
      <c r="G55" s="18"/>
      <c r="H55" s="38">
        <v>1070.42</v>
      </c>
      <c r="I55" s="226"/>
      <c r="J55" s="44">
        <v>712.17</v>
      </c>
      <c r="K55" s="44"/>
      <c r="L55" s="83">
        <v>2500</v>
      </c>
      <c r="M55" s="83"/>
      <c r="N55" s="36">
        <f t="shared" si="2"/>
        <v>-1787.83</v>
      </c>
      <c r="O55" s="103"/>
      <c r="P55" s="382">
        <v>750</v>
      </c>
      <c r="Q55" s="227"/>
      <c r="R55" s="378">
        <v>2500</v>
      </c>
      <c r="S55" s="378"/>
      <c r="T55" s="211">
        <f t="shared" si="3"/>
        <v>-1750</v>
      </c>
      <c r="U55" s="103"/>
      <c r="V55" s="406">
        <v>2500</v>
      </c>
      <c r="X55" s="491"/>
    </row>
    <row r="56" spans="1:24" ht="14.25" x14ac:dyDescent="0.2">
      <c r="A56" s="17"/>
      <c r="B56" s="17"/>
      <c r="C56" s="17"/>
      <c r="D56" s="17"/>
      <c r="E56" s="17" t="s">
        <v>33</v>
      </c>
      <c r="F56" s="17"/>
      <c r="G56" s="18"/>
      <c r="H56" s="38">
        <v>3381.49</v>
      </c>
      <c r="I56" s="226"/>
      <c r="J56" s="44">
        <v>2775</v>
      </c>
      <c r="K56" s="44"/>
      <c r="L56" s="83">
        <v>3000</v>
      </c>
      <c r="M56" s="83"/>
      <c r="N56" s="36">
        <f t="shared" si="2"/>
        <v>-225</v>
      </c>
      <c r="O56" s="103"/>
      <c r="P56" s="382">
        <v>4850</v>
      </c>
      <c r="Q56" s="229"/>
      <c r="R56" s="378">
        <v>3000</v>
      </c>
      <c r="S56" s="378"/>
      <c r="T56" s="211">
        <f t="shared" si="3"/>
        <v>1850</v>
      </c>
      <c r="U56" s="103"/>
      <c r="V56" s="406">
        <v>3000</v>
      </c>
      <c r="X56" s="491"/>
    </row>
    <row r="57" spans="1:24" ht="13.5" customHeight="1" x14ac:dyDescent="0.2">
      <c r="A57" s="17"/>
      <c r="B57" s="17"/>
      <c r="C57" s="17"/>
      <c r="D57" s="17"/>
      <c r="E57" s="17" t="s">
        <v>34</v>
      </c>
      <c r="F57" s="17"/>
      <c r="G57" s="18"/>
      <c r="H57" s="38">
        <v>5336.96</v>
      </c>
      <c r="I57" s="226"/>
      <c r="J57" s="44">
        <v>5241.59</v>
      </c>
      <c r="K57" s="44"/>
      <c r="L57" s="83">
        <v>5750</v>
      </c>
      <c r="M57" s="83"/>
      <c r="N57" s="36">
        <f t="shared" si="2"/>
        <v>-508.41</v>
      </c>
      <c r="O57" s="103"/>
      <c r="P57" s="382">
        <v>7000</v>
      </c>
      <c r="Q57" s="245"/>
      <c r="R57" s="378">
        <v>5750</v>
      </c>
      <c r="S57" s="378"/>
      <c r="T57" s="211">
        <f t="shared" si="3"/>
        <v>1250</v>
      </c>
      <c r="U57" s="103"/>
      <c r="V57" s="406">
        <v>9000</v>
      </c>
      <c r="X57" s="491"/>
    </row>
    <row r="58" spans="1:24" x14ac:dyDescent="0.2">
      <c r="A58" s="17"/>
      <c r="B58" s="17"/>
      <c r="C58" s="17"/>
      <c r="D58" s="17"/>
      <c r="E58" s="17" t="s">
        <v>35</v>
      </c>
      <c r="F58" s="17"/>
      <c r="G58" s="18"/>
      <c r="H58" s="38">
        <v>14890.99</v>
      </c>
      <c r="I58" s="226"/>
      <c r="J58" s="44">
        <v>8450.66</v>
      </c>
      <c r="K58" s="44"/>
      <c r="L58" s="83">
        <v>20000</v>
      </c>
      <c r="M58" s="83"/>
      <c r="N58" s="36">
        <f t="shared" si="2"/>
        <v>-11549.34</v>
      </c>
      <c r="O58" s="103"/>
      <c r="P58" s="382">
        <v>15000</v>
      </c>
      <c r="Q58" s="227"/>
      <c r="R58" s="378">
        <v>20000</v>
      </c>
      <c r="S58" s="378"/>
      <c r="T58" s="211">
        <f t="shared" si="3"/>
        <v>-5000</v>
      </c>
      <c r="U58" s="103"/>
      <c r="V58" s="406">
        <v>20000</v>
      </c>
      <c r="X58" s="491"/>
    </row>
    <row r="59" spans="1:24" x14ac:dyDescent="0.2">
      <c r="A59" s="17"/>
      <c r="B59" s="17"/>
      <c r="C59" s="17"/>
      <c r="D59" s="17"/>
      <c r="E59" s="17" t="s">
        <v>135</v>
      </c>
      <c r="F59" s="17"/>
      <c r="G59" s="18"/>
      <c r="H59" s="38">
        <v>33399.69</v>
      </c>
      <c r="I59" s="226"/>
      <c r="J59" s="44">
        <v>6753.64</v>
      </c>
      <c r="K59" s="44"/>
      <c r="L59" s="372">
        <v>15000</v>
      </c>
      <c r="M59" s="83"/>
      <c r="N59" s="36">
        <f t="shared" si="2"/>
        <v>-8246.36</v>
      </c>
      <c r="O59" s="103"/>
      <c r="P59" s="382">
        <v>8000</v>
      </c>
      <c r="Q59" s="227"/>
      <c r="R59" s="378">
        <v>15000</v>
      </c>
      <c r="S59" s="378"/>
      <c r="T59" s="211">
        <f t="shared" si="3"/>
        <v>-7000</v>
      </c>
      <c r="U59" s="103"/>
      <c r="V59" s="406">
        <v>12000</v>
      </c>
      <c r="X59" s="491"/>
    </row>
    <row r="60" spans="1:24" x14ac:dyDescent="0.2">
      <c r="A60" s="17"/>
      <c r="B60" s="17"/>
      <c r="C60" s="17"/>
      <c r="D60" s="17"/>
      <c r="E60" s="17" t="s">
        <v>36</v>
      </c>
      <c r="F60" s="17"/>
      <c r="G60" s="18"/>
      <c r="H60" s="38">
        <v>3579.57</v>
      </c>
      <c r="I60" s="226"/>
      <c r="J60" s="44">
        <v>2631.43</v>
      </c>
      <c r="K60" s="44"/>
      <c r="L60" s="83">
        <v>4000</v>
      </c>
      <c r="M60" s="83"/>
      <c r="N60" s="36">
        <f t="shared" si="2"/>
        <v>-1368.57</v>
      </c>
      <c r="O60" s="103"/>
      <c r="P60" s="382">
        <v>3500</v>
      </c>
      <c r="Q60" s="227"/>
      <c r="R60" s="378">
        <v>4000</v>
      </c>
      <c r="S60" s="378"/>
      <c r="T60" s="211">
        <f t="shared" si="3"/>
        <v>-500</v>
      </c>
      <c r="U60" s="103"/>
      <c r="V60" s="406">
        <v>4000</v>
      </c>
      <c r="X60" s="491"/>
    </row>
    <row r="61" spans="1:24" ht="14.25" x14ac:dyDescent="0.2">
      <c r="A61" s="17"/>
      <c r="B61" s="17"/>
      <c r="C61" s="17"/>
      <c r="D61" s="17"/>
      <c r="E61" s="17" t="s">
        <v>37</v>
      </c>
      <c r="F61" s="17"/>
      <c r="G61" s="18"/>
      <c r="H61" s="38">
        <v>5087.87</v>
      </c>
      <c r="I61" s="226"/>
      <c r="J61" s="44">
        <v>4581.88</v>
      </c>
      <c r="K61" s="44"/>
      <c r="L61" s="83">
        <v>5600</v>
      </c>
      <c r="M61" s="83"/>
      <c r="N61" s="36">
        <f t="shared" si="2"/>
        <v>-1018.12</v>
      </c>
      <c r="O61" s="103"/>
      <c r="P61" s="382">
        <v>5600</v>
      </c>
      <c r="Q61" s="229"/>
      <c r="R61" s="378">
        <v>5600</v>
      </c>
      <c r="S61" s="378"/>
      <c r="T61" s="211">
        <f t="shared" si="3"/>
        <v>0</v>
      </c>
      <c r="U61" s="103"/>
      <c r="V61" s="406">
        <v>5600</v>
      </c>
      <c r="X61" s="491"/>
    </row>
    <row r="62" spans="1:24" x14ac:dyDescent="0.2">
      <c r="A62" s="17"/>
      <c r="B62" s="17"/>
      <c r="C62" s="17"/>
      <c r="D62" s="17"/>
      <c r="E62" s="17" t="s">
        <v>38</v>
      </c>
      <c r="F62" s="17"/>
      <c r="G62" s="18"/>
      <c r="H62" s="38">
        <v>2409.31</v>
      </c>
      <c r="I62" s="226"/>
      <c r="J62" s="44">
        <v>2209.87</v>
      </c>
      <c r="K62" s="44"/>
      <c r="L62" s="83">
        <v>3000</v>
      </c>
      <c r="M62" s="83"/>
      <c r="N62" s="36">
        <f t="shared" si="2"/>
        <v>-790.13</v>
      </c>
      <c r="O62" s="103"/>
      <c r="P62" s="382">
        <v>3000</v>
      </c>
      <c r="Q62" s="227"/>
      <c r="R62" s="378">
        <v>3000</v>
      </c>
      <c r="S62" s="378"/>
      <c r="T62" s="211">
        <f t="shared" si="3"/>
        <v>0</v>
      </c>
      <c r="U62" s="103"/>
      <c r="V62" s="406">
        <v>3000</v>
      </c>
      <c r="X62" s="491"/>
    </row>
    <row r="63" spans="1:24" ht="12.75" customHeight="1" x14ac:dyDescent="0.2">
      <c r="A63" s="17"/>
      <c r="B63" s="17"/>
      <c r="C63" s="17"/>
      <c r="D63" s="17"/>
      <c r="E63" s="17" t="s">
        <v>39</v>
      </c>
      <c r="F63" s="17"/>
      <c r="G63" s="18"/>
      <c r="H63" s="38">
        <v>8500.0400000000009</v>
      </c>
      <c r="I63" s="226"/>
      <c r="J63" s="44">
        <v>9062.34</v>
      </c>
      <c r="K63" s="44"/>
      <c r="L63" s="372">
        <v>10000</v>
      </c>
      <c r="M63" s="83"/>
      <c r="N63" s="36">
        <f t="shared" si="2"/>
        <v>-937.66</v>
      </c>
      <c r="O63" s="103"/>
      <c r="P63" s="382">
        <v>10000</v>
      </c>
      <c r="Q63" s="227"/>
      <c r="R63" s="378">
        <v>10000</v>
      </c>
      <c r="S63" s="250"/>
      <c r="T63" s="211">
        <f t="shared" si="3"/>
        <v>0</v>
      </c>
      <c r="U63" s="103"/>
      <c r="V63" s="406">
        <v>10000</v>
      </c>
      <c r="X63" s="491"/>
    </row>
    <row r="64" spans="1:24" ht="13.5" thickBot="1" x14ac:dyDescent="0.25">
      <c r="A64" s="17"/>
      <c r="B64" s="17"/>
      <c r="C64" s="17"/>
      <c r="D64" s="17"/>
      <c r="E64" s="17" t="s">
        <v>40</v>
      </c>
      <c r="F64" s="17"/>
      <c r="G64" s="18"/>
      <c r="H64" s="106">
        <v>5904.66</v>
      </c>
      <c r="I64" s="226"/>
      <c r="J64" s="47">
        <v>748.02</v>
      </c>
      <c r="K64" s="44"/>
      <c r="L64" s="47">
        <v>1000</v>
      </c>
      <c r="M64" s="83"/>
      <c r="N64" s="48">
        <f t="shared" si="2"/>
        <v>-251.98</v>
      </c>
      <c r="O64" s="103"/>
      <c r="P64" s="439">
        <v>1000</v>
      </c>
      <c r="Q64" s="227"/>
      <c r="R64" s="379">
        <v>1000</v>
      </c>
      <c r="S64" s="250"/>
      <c r="T64" s="237">
        <f t="shared" si="3"/>
        <v>0</v>
      </c>
      <c r="U64" s="103"/>
      <c r="V64" s="407">
        <v>1000</v>
      </c>
      <c r="X64" s="491"/>
    </row>
    <row r="65" spans="1:24" x14ac:dyDescent="0.2">
      <c r="A65" s="17"/>
      <c r="B65" s="17"/>
      <c r="C65" s="17"/>
      <c r="D65" s="17" t="s">
        <v>41</v>
      </c>
      <c r="E65" s="17"/>
      <c r="F65" s="17"/>
      <c r="G65" s="18"/>
      <c r="H65" s="38">
        <f>ROUND(SUM(H37:H64),5)</f>
        <v>399265.04</v>
      </c>
      <c r="I65" s="226"/>
      <c r="J65" s="36">
        <f>ROUND(SUM(J38:J64),5)</f>
        <v>273011.59000000003</v>
      </c>
      <c r="K65" s="44"/>
      <c r="L65" s="165">
        <f>SUM(L38:L64)</f>
        <v>380792.06</v>
      </c>
      <c r="M65" s="165"/>
      <c r="N65" s="36">
        <f t="shared" si="2"/>
        <v>-107780.47</v>
      </c>
      <c r="O65" s="103"/>
      <c r="P65" s="443">
        <f>SUM(P38:P64)</f>
        <v>370717</v>
      </c>
      <c r="Q65" s="227"/>
      <c r="R65" s="444">
        <f>SUM(R38:R64)</f>
        <v>380792.06</v>
      </c>
      <c r="S65" s="250"/>
      <c r="T65" s="211">
        <f t="shared" si="3"/>
        <v>-10075.059999999998</v>
      </c>
      <c r="U65" s="103"/>
      <c r="V65" s="427">
        <f>SUM(V38:V64)</f>
        <v>383447.89</v>
      </c>
      <c r="X65" s="491"/>
    </row>
    <row r="66" spans="1:24" x14ac:dyDescent="0.2">
      <c r="A66" s="17"/>
      <c r="B66" s="17"/>
      <c r="C66" s="17"/>
      <c r="D66" s="17"/>
      <c r="E66" s="17"/>
      <c r="F66" s="17"/>
      <c r="G66" s="18"/>
      <c r="H66" s="38"/>
      <c r="I66" s="226"/>
      <c r="J66" s="36"/>
      <c r="K66" s="44"/>
      <c r="L66" s="165"/>
      <c r="M66" s="165"/>
      <c r="N66" s="36"/>
      <c r="O66" s="103"/>
      <c r="P66" s="444"/>
      <c r="Q66" s="227"/>
      <c r="R66" s="444"/>
      <c r="S66" s="250"/>
      <c r="T66" s="211"/>
      <c r="U66" s="103"/>
      <c r="V66" s="428"/>
    </row>
    <row r="67" spans="1:24" ht="13.5" customHeight="1" x14ac:dyDescent="0.2">
      <c r="A67" s="17"/>
      <c r="B67" s="17"/>
      <c r="C67" s="17"/>
      <c r="D67" s="17" t="s">
        <v>161</v>
      </c>
      <c r="E67" s="17"/>
      <c r="F67" s="17"/>
      <c r="G67" s="18"/>
      <c r="H67" s="38">
        <v>32327.93</v>
      </c>
      <c r="I67" s="226"/>
      <c r="J67" s="44">
        <v>0</v>
      </c>
      <c r="K67" s="44"/>
      <c r="L67" s="83">
        <v>33000</v>
      </c>
      <c r="M67" s="83"/>
      <c r="N67" s="36">
        <f>ROUND((J67-L67),5)</f>
        <v>-33000</v>
      </c>
      <c r="O67" s="103"/>
      <c r="P67" s="382">
        <v>29390.15</v>
      </c>
      <c r="Q67" s="227"/>
      <c r="R67" s="378">
        <v>33000</v>
      </c>
      <c r="S67" s="250"/>
      <c r="T67" s="211">
        <f>P67-R67</f>
        <v>-3609.8499999999985</v>
      </c>
      <c r="U67" s="103"/>
      <c r="V67" s="406">
        <v>29390</v>
      </c>
      <c r="X67" s="491"/>
    </row>
    <row r="68" spans="1:24" ht="18" customHeight="1" x14ac:dyDescent="0.2">
      <c r="A68" s="17"/>
      <c r="B68" s="17"/>
      <c r="C68" s="17"/>
      <c r="D68" s="17" t="s">
        <v>42</v>
      </c>
      <c r="E68" s="17"/>
      <c r="F68" s="17"/>
      <c r="G68" s="18"/>
      <c r="H68" s="38"/>
      <c r="I68" s="226"/>
      <c r="J68" s="44"/>
      <c r="K68" s="44"/>
      <c r="L68" s="83"/>
      <c r="M68" s="44"/>
      <c r="N68" s="44"/>
      <c r="O68" s="103"/>
      <c r="P68" s="441"/>
      <c r="Q68" s="227"/>
      <c r="R68" s="378"/>
      <c r="S68" s="250"/>
      <c r="T68" s="200"/>
      <c r="U68" s="103"/>
      <c r="V68" s="44"/>
    </row>
    <row r="69" spans="1:24" ht="13.5" customHeight="1" x14ac:dyDescent="0.2">
      <c r="A69" s="17"/>
      <c r="B69" s="17"/>
      <c r="C69" s="17"/>
      <c r="D69" s="17"/>
      <c r="E69" s="17" t="s">
        <v>43</v>
      </c>
      <c r="F69" s="17"/>
      <c r="G69" s="18"/>
      <c r="H69" s="38">
        <v>-614.27</v>
      </c>
      <c r="I69" s="226"/>
      <c r="J69" s="418">
        <v>28848.94</v>
      </c>
      <c r="K69" s="44"/>
      <c r="L69" s="83">
        <v>7500</v>
      </c>
      <c r="M69" s="83"/>
      <c r="N69" s="36">
        <f t="shared" ref="N69:N75" si="4">ROUND((J69-L69),5)</f>
        <v>21348.94</v>
      </c>
      <c r="O69" s="103"/>
      <c r="P69" s="382">
        <v>3500</v>
      </c>
      <c r="Q69" s="246"/>
      <c r="R69" s="378">
        <v>7500</v>
      </c>
      <c r="S69" s="250"/>
      <c r="T69" s="211">
        <f t="shared" ref="T69:T75" si="5">P69-R69</f>
        <v>-4000</v>
      </c>
      <c r="U69" s="103"/>
      <c r="V69" s="406">
        <v>5000</v>
      </c>
      <c r="X69" s="491"/>
    </row>
    <row r="70" spans="1:24" x14ac:dyDescent="0.2">
      <c r="A70" s="17"/>
      <c r="B70" s="17"/>
      <c r="C70" s="17"/>
      <c r="D70" s="17"/>
      <c r="E70" s="17" t="s">
        <v>167</v>
      </c>
      <c r="F70" s="17"/>
      <c r="G70" s="18"/>
      <c r="H70" s="38">
        <v>11766.37</v>
      </c>
      <c r="I70" s="226"/>
      <c r="J70" s="36">
        <v>8961.0499999999993</v>
      </c>
      <c r="K70" s="44"/>
      <c r="L70" s="83">
        <v>10000</v>
      </c>
      <c r="M70" s="83"/>
      <c r="N70" s="36">
        <f t="shared" si="4"/>
        <v>-1038.95</v>
      </c>
      <c r="O70" s="103"/>
      <c r="P70" s="382">
        <v>10000</v>
      </c>
      <c r="Q70" s="227"/>
      <c r="R70" s="378">
        <v>10000</v>
      </c>
      <c r="S70" s="250"/>
      <c r="T70" s="211">
        <f t="shared" si="5"/>
        <v>0</v>
      </c>
      <c r="U70" s="103"/>
      <c r="V70" s="406">
        <v>10000</v>
      </c>
      <c r="X70" s="491"/>
    </row>
    <row r="71" spans="1:24" ht="12.75" customHeight="1" x14ac:dyDescent="0.2">
      <c r="A71" s="17"/>
      <c r="B71" s="17"/>
      <c r="C71" s="17"/>
      <c r="D71" s="17"/>
      <c r="E71" s="17" t="s">
        <v>114</v>
      </c>
      <c r="F71" s="17"/>
      <c r="G71" s="18"/>
      <c r="H71" s="38">
        <v>0</v>
      </c>
      <c r="I71" s="226"/>
      <c r="J71" s="36">
        <v>0</v>
      </c>
      <c r="K71" s="44"/>
      <c r="L71" s="83">
        <v>2000</v>
      </c>
      <c r="M71" s="83"/>
      <c r="N71" s="36">
        <f t="shared" si="4"/>
        <v>-2000</v>
      </c>
      <c r="O71" s="103"/>
      <c r="P71" s="382">
        <v>0</v>
      </c>
      <c r="Q71" s="227"/>
      <c r="R71" s="378">
        <v>2000</v>
      </c>
      <c r="S71" s="250"/>
      <c r="T71" s="211">
        <f t="shared" si="5"/>
        <v>-2000</v>
      </c>
      <c r="U71" s="103"/>
      <c r="V71" s="406">
        <v>2000</v>
      </c>
      <c r="X71" s="491"/>
    </row>
    <row r="72" spans="1:24" x14ac:dyDescent="0.2">
      <c r="A72" s="17"/>
      <c r="B72" s="17"/>
      <c r="C72" s="17"/>
      <c r="D72" s="17"/>
      <c r="E72" s="17" t="s">
        <v>44</v>
      </c>
      <c r="F72" s="17"/>
      <c r="G72" s="18"/>
      <c r="H72" s="38">
        <v>315</v>
      </c>
      <c r="I72" s="226"/>
      <c r="J72" s="36">
        <v>2376.6999999999998</v>
      </c>
      <c r="K72" s="44"/>
      <c r="L72" s="83">
        <v>1000</v>
      </c>
      <c r="M72" s="83"/>
      <c r="N72" s="36">
        <f t="shared" si="4"/>
        <v>1376.7</v>
      </c>
      <c r="O72" s="103"/>
      <c r="P72" s="382">
        <v>3200</v>
      </c>
      <c r="Q72" s="227"/>
      <c r="R72" s="378">
        <v>1000</v>
      </c>
      <c r="S72" s="250"/>
      <c r="T72" s="211">
        <f t="shared" si="5"/>
        <v>2200</v>
      </c>
      <c r="U72" s="103"/>
      <c r="V72" s="406">
        <v>1000</v>
      </c>
      <c r="X72" s="491"/>
    </row>
    <row r="73" spans="1:24" x14ac:dyDescent="0.2">
      <c r="A73" s="17"/>
      <c r="B73" s="17"/>
      <c r="C73" s="17"/>
      <c r="D73" s="17"/>
      <c r="E73" s="17" t="s">
        <v>45</v>
      </c>
      <c r="F73" s="17"/>
      <c r="G73" s="18"/>
      <c r="H73" s="38">
        <v>48584.77</v>
      </c>
      <c r="I73" s="226"/>
      <c r="J73" s="36">
        <v>53324.36</v>
      </c>
      <c r="K73" s="44"/>
      <c r="L73" s="372">
        <v>75000</v>
      </c>
      <c r="M73" s="83"/>
      <c r="N73" s="36">
        <f t="shared" si="4"/>
        <v>-21675.64</v>
      </c>
      <c r="O73" s="103"/>
      <c r="P73" s="382">
        <v>70000</v>
      </c>
      <c r="Q73" s="227"/>
      <c r="R73" s="378">
        <v>75000</v>
      </c>
      <c r="S73" s="250"/>
      <c r="T73" s="211">
        <f t="shared" si="5"/>
        <v>-5000</v>
      </c>
      <c r="U73" s="103"/>
      <c r="V73" s="406">
        <v>75000</v>
      </c>
      <c r="X73" s="491"/>
    </row>
    <row r="74" spans="1:24" ht="13.5" thickBot="1" x14ac:dyDescent="0.25">
      <c r="A74" s="17"/>
      <c r="B74" s="17"/>
      <c r="C74" s="17"/>
      <c r="D74" s="17"/>
      <c r="E74" s="17" t="s">
        <v>46</v>
      </c>
      <c r="F74" s="17"/>
      <c r="G74" s="18"/>
      <c r="H74" s="106">
        <v>20087.900000000001</v>
      </c>
      <c r="I74" s="226"/>
      <c r="J74" s="48">
        <v>36522.36</v>
      </c>
      <c r="K74" s="44"/>
      <c r="L74" s="377">
        <v>20000</v>
      </c>
      <c r="M74" s="83"/>
      <c r="N74" s="48">
        <f t="shared" si="4"/>
        <v>16522.36</v>
      </c>
      <c r="O74" s="103"/>
      <c r="P74" s="439">
        <v>45000</v>
      </c>
      <c r="Q74" s="227"/>
      <c r="R74" s="379">
        <v>20000</v>
      </c>
      <c r="S74" s="250"/>
      <c r="T74" s="237">
        <f t="shared" si="5"/>
        <v>25000</v>
      </c>
      <c r="U74" s="103"/>
      <c r="V74" s="407">
        <v>30000</v>
      </c>
      <c r="X74" s="491"/>
    </row>
    <row r="75" spans="1:24" x14ac:dyDescent="0.2">
      <c r="A75" s="17"/>
      <c r="B75" s="17"/>
      <c r="C75" s="17"/>
      <c r="D75" s="17" t="s">
        <v>47</v>
      </c>
      <c r="E75" s="17"/>
      <c r="F75" s="17"/>
      <c r="G75" s="18"/>
      <c r="H75" s="38">
        <f>SUM(H68:H74)</f>
        <v>80139.76999999999</v>
      </c>
      <c r="I75" s="232"/>
      <c r="J75" s="165">
        <f>SUM(J69:J74)</f>
        <v>130033.40999999999</v>
      </c>
      <c r="K75" s="44"/>
      <c r="L75" s="83">
        <f>SUM(L69:L74)</f>
        <v>115500</v>
      </c>
      <c r="M75" s="83"/>
      <c r="N75" s="36">
        <f t="shared" si="4"/>
        <v>14533.41</v>
      </c>
      <c r="O75" s="103"/>
      <c r="P75" s="445">
        <f>SUM(P69:P74)</f>
        <v>131700</v>
      </c>
      <c r="Q75" s="227"/>
      <c r="R75" s="378">
        <f>SUM(R69:R74)</f>
        <v>115500</v>
      </c>
      <c r="S75" s="250"/>
      <c r="T75" s="211">
        <f t="shared" si="5"/>
        <v>16200</v>
      </c>
      <c r="U75" s="103"/>
      <c r="V75" s="429">
        <f>SUM(V69:V74)</f>
        <v>123000</v>
      </c>
      <c r="X75" s="491"/>
    </row>
    <row r="76" spans="1:24" s="4" customFormat="1" ht="14.25" customHeight="1" x14ac:dyDescent="0.2">
      <c r="A76" s="345"/>
      <c r="B76" s="345"/>
      <c r="C76" s="345"/>
      <c r="D76" s="345"/>
      <c r="E76" s="345"/>
      <c r="F76" s="345"/>
      <c r="G76" s="344"/>
      <c r="H76" s="209"/>
      <c r="I76" s="232"/>
      <c r="J76" s="165"/>
      <c r="K76" s="83"/>
      <c r="L76" s="83"/>
      <c r="M76" s="83"/>
      <c r="N76" s="165"/>
      <c r="O76" s="224"/>
      <c r="P76" s="446"/>
      <c r="Q76" s="233"/>
      <c r="R76" s="378"/>
      <c r="S76" s="250"/>
      <c r="T76" s="211"/>
      <c r="U76" s="224"/>
      <c r="V76" s="372"/>
      <c r="W76"/>
      <c r="X76"/>
    </row>
    <row r="77" spans="1:24" ht="16.5" customHeight="1" x14ac:dyDescent="0.2">
      <c r="A77" s="17"/>
      <c r="B77" s="17"/>
      <c r="C77" s="17"/>
      <c r="D77" s="17" t="s">
        <v>125</v>
      </c>
      <c r="E77" s="17"/>
      <c r="F77" s="17"/>
      <c r="G77" s="18"/>
      <c r="H77" s="209">
        <v>368.95</v>
      </c>
      <c r="I77" s="232"/>
      <c r="J77" s="83">
        <v>983.42</v>
      </c>
      <c r="K77" s="83"/>
      <c r="L77" s="83">
        <v>500</v>
      </c>
      <c r="M77" s="83"/>
      <c r="N77" s="165">
        <f>ROUND((J77-L77),5)</f>
        <v>483.42</v>
      </c>
      <c r="O77" s="224"/>
      <c r="P77" s="382">
        <v>950</v>
      </c>
      <c r="Q77" s="233"/>
      <c r="R77" s="378">
        <v>500</v>
      </c>
      <c r="S77" s="250"/>
      <c r="T77" s="211">
        <f>P77-R77</f>
        <v>450</v>
      </c>
      <c r="U77" s="224"/>
      <c r="V77" s="406">
        <v>500</v>
      </c>
      <c r="X77" s="491"/>
    </row>
    <row r="78" spans="1:24" ht="13.5" customHeight="1" x14ac:dyDescent="0.2">
      <c r="A78" s="17"/>
      <c r="B78" s="17"/>
      <c r="C78" s="17"/>
      <c r="D78" s="17" t="s">
        <v>141</v>
      </c>
      <c r="E78" s="17"/>
      <c r="F78" s="17"/>
      <c r="G78" s="18"/>
      <c r="H78" s="38">
        <v>2292.86</v>
      </c>
      <c r="I78" s="226"/>
      <c r="J78" s="44">
        <v>1641</v>
      </c>
      <c r="K78" s="44"/>
      <c r="L78" s="83">
        <v>2000</v>
      </c>
      <c r="M78" s="83"/>
      <c r="N78" s="165">
        <f>ROUND((J78-L78),5)</f>
        <v>-359</v>
      </c>
      <c r="O78" s="103"/>
      <c r="P78" s="382">
        <v>2000</v>
      </c>
      <c r="Q78" s="227"/>
      <c r="R78" s="378">
        <v>2000</v>
      </c>
      <c r="S78" s="250"/>
      <c r="T78" s="211">
        <f>P78-R78</f>
        <v>0</v>
      </c>
      <c r="U78" s="103"/>
      <c r="V78" s="406">
        <v>2000</v>
      </c>
      <c r="X78" s="491"/>
    </row>
    <row r="79" spans="1:24" ht="16.5" customHeight="1" x14ac:dyDescent="0.2">
      <c r="A79" s="17"/>
      <c r="B79" s="17"/>
      <c r="C79" s="17"/>
      <c r="D79" s="17" t="s">
        <v>48</v>
      </c>
      <c r="E79" s="17"/>
      <c r="F79" s="17"/>
      <c r="G79" s="18"/>
      <c r="H79" s="38"/>
      <c r="I79" s="226"/>
      <c r="J79" s="44"/>
      <c r="K79" s="44"/>
      <c r="L79" s="83"/>
      <c r="M79" s="44"/>
      <c r="N79" s="44"/>
      <c r="O79" s="103"/>
      <c r="P79" s="446"/>
      <c r="Q79" s="227"/>
      <c r="R79" s="378"/>
      <c r="S79" s="250"/>
      <c r="T79" s="200"/>
      <c r="U79" s="103"/>
      <c r="V79" s="376"/>
    </row>
    <row r="80" spans="1:24" x14ac:dyDescent="0.2">
      <c r="A80" s="17"/>
      <c r="B80" s="17"/>
      <c r="C80" s="17"/>
      <c r="D80" s="17"/>
      <c r="E80" s="17" t="s">
        <v>121</v>
      </c>
      <c r="F80" s="17"/>
      <c r="G80" s="18"/>
      <c r="H80" s="38">
        <v>12034.96</v>
      </c>
      <c r="I80" s="226"/>
      <c r="J80" s="44">
        <v>8356.7000000000007</v>
      </c>
      <c r="K80" s="44"/>
      <c r="L80" s="83">
        <v>15000</v>
      </c>
      <c r="M80" s="83"/>
      <c r="N80" s="36">
        <f>ROUND((J80-L80),5)</f>
        <v>-6643.3</v>
      </c>
      <c r="O80" s="103"/>
      <c r="P80" s="382">
        <v>15000</v>
      </c>
      <c r="Q80" s="227"/>
      <c r="R80" s="378">
        <v>15000</v>
      </c>
      <c r="S80" s="250"/>
      <c r="T80" s="211">
        <f>P80-R80</f>
        <v>0</v>
      </c>
      <c r="U80" s="103"/>
      <c r="V80" s="406">
        <v>15000</v>
      </c>
      <c r="X80" s="499"/>
    </row>
    <row r="81" spans="1:24" x14ac:dyDescent="0.2">
      <c r="A81" s="17"/>
      <c r="B81" s="17"/>
      <c r="C81" s="17"/>
      <c r="D81" s="17"/>
      <c r="E81" s="17" t="s">
        <v>49</v>
      </c>
      <c r="F81" s="17"/>
      <c r="G81" s="18"/>
      <c r="H81" s="38">
        <v>25535.64</v>
      </c>
      <c r="I81" s="226"/>
      <c r="J81" s="44">
        <v>14629.24</v>
      </c>
      <c r="K81" s="44"/>
      <c r="L81" s="83">
        <v>15000</v>
      </c>
      <c r="M81" s="83"/>
      <c r="N81" s="36">
        <f>ROUND((J81-L81),5)</f>
        <v>-370.76</v>
      </c>
      <c r="O81" s="103"/>
      <c r="P81" s="382">
        <v>15000</v>
      </c>
      <c r="Q81" s="227"/>
      <c r="R81" s="378">
        <v>15000</v>
      </c>
      <c r="S81" s="250"/>
      <c r="T81" s="211">
        <f>P81-R81</f>
        <v>0</v>
      </c>
      <c r="U81" s="103"/>
      <c r="V81" s="406">
        <v>15000</v>
      </c>
      <c r="X81" s="491"/>
    </row>
    <row r="82" spans="1:24" x14ac:dyDescent="0.2">
      <c r="A82" s="17"/>
      <c r="B82" s="17"/>
      <c r="C82" s="17"/>
      <c r="D82" s="17"/>
      <c r="E82" s="17" t="s">
        <v>50</v>
      </c>
      <c r="F82" s="17"/>
      <c r="G82" s="18"/>
      <c r="H82" s="38">
        <v>1210.81</v>
      </c>
      <c r="I82" s="226"/>
      <c r="J82" s="44">
        <v>833.63</v>
      </c>
      <c r="K82" s="44"/>
      <c r="L82" s="83">
        <v>1235</v>
      </c>
      <c r="M82" s="83"/>
      <c r="N82" s="36">
        <f>ROUND((J82-L82),5)</f>
        <v>-401.37</v>
      </c>
      <c r="O82" s="103"/>
      <c r="P82" s="382">
        <v>1235</v>
      </c>
      <c r="Q82" s="227"/>
      <c r="R82" s="378">
        <v>1235</v>
      </c>
      <c r="S82" s="250"/>
      <c r="T82" s="211">
        <f>P82-R82</f>
        <v>0</v>
      </c>
      <c r="U82" s="103"/>
      <c r="V82" s="423">
        <v>1235</v>
      </c>
      <c r="X82" s="491"/>
    </row>
    <row r="83" spans="1:24" ht="12.75" customHeight="1" x14ac:dyDescent="0.2">
      <c r="A83" s="17"/>
      <c r="B83" s="17"/>
      <c r="C83" s="17"/>
      <c r="D83" s="17"/>
      <c r="E83" s="17" t="s">
        <v>130</v>
      </c>
      <c r="F83" s="17"/>
      <c r="G83" s="18"/>
      <c r="H83" s="38"/>
      <c r="I83" s="226"/>
      <c r="J83" s="206"/>
      <c r="K83" s="206"/>
      <c r="L83" s="350"/>
      <c r="M83" s="350"/>
      <c r="N83" s="206"/>
      <c r="O83" s="205"/>
      <c r="P83" s="447"/>
      <c r="Q83" s="207"/>
      <c r="R83" s="529"/>
      <c r="S83" s="207"/>
      <c r="T83" s="207"/>
      <c r="U83" s="228"/>
      <c r="V83" s="430"/>
    </row>
    <row r="84" spans="1:24" ht="12.75" customHeight="1" x14ac:dyDescent="0.2">
      <c r="A84" s="17"/>
      <c r="B84" s="17"/>
      <c r="C84" s="17"/>
      <c r="D84" s="17"/>
      <c r="E84" s="17"/>
      <c r="F84" s="17" t="s">
        <v>104</v>
      </c>
      <c r="G84" s="18"/>
      <c r="H84" s="38">
        <v>29640.51</v>
      </c>
      <c r="I84" s="226"/>
      <c r="J84" s="206">
        <v>109317.79</v>
      </c>
      <c r="K84" s="206"/>
      <c r="L84" s="280">
        <v>60000</v>
      </c>
      <c r="M84" s="280"/>
      <c r="N84" s="165">
        <f>ROUND((J84-L84),5)</f>
        <v>49317.79</v>
      </c>
      <c r="O84" s="205"/>
      <c r="P84" s="448">
        <v>110000</v>
      </c>
      <c r="Q84" s="207"/>
      <c r="R84" s="530">
        <v>60000</v>
      </c>
      <c r="S84" s="207"/>
      <c r="T84" s="211">
        <f>P84-R84</f>
        <v>50000</v>
      </c>
      <c r="U84" s="197"/>
      <c r="V84" s="201">
        <v>60000</v>
      </c>
      <c r="X84" s="491"/>
    </row>
    <row r="85" spans="1:24" ht="12.75" customHeight="1" thickBot="1" x14ac:dyDescent="0.25">
      <c r="A85" s="17"/>
      <c r="B85" s="17"/>
      <c r="C85" s="17"/>
      <c r="D85" s="17"/>
      <c r="E85" s="17"/>
      <c r="F85" s="17" t="s">
        <v>105</v>
      </c>
      <c r="G85" s="18"/>
      <c r="H85" s="106">
        <v>65929.259999999995</v>
      </c>
      <c r="I85" s="226"/>
      <c r="J85" s="206">
        <v>93856</v>
      </c>
      <c r="K85" s="206"/>
      <c r="L85" s="114">
        <v>200000</v>
      </c>
      <c r="M85" s="280"/>
      <c r="N85" s="48">
        <f>ROUND((J85-L85),5)</f>
        <v>-106144</v>
      </c>
      <c r="O85" s="205"/>
      <c r="P85" s="449">
        <v>118000</v>
      </c>
      <c r="Q85" s="207"/>
      <c r="R85" s="531">
        <v>200000</v>
      </c>
      <c r="S85" s="207"/>
      <c r="T85" s="237">
        <f>P85-R85</f>
        <v>-82000</v>
      </c>
      <c r="U85" s="197"/>
      <c r="V85" s="202">
        <v>200000</v>
      </c>
      <c r="X85" s="491"/>
    </row>
    <row r="86" spans="1:24" ht="12.75" customHeight="1" x14ac:dyDescent="0.2">
      <c r="A86" s="17"/>
      <c r="B86" s="17"/>
      <c r="C86" s="17"/>
      <c r="D86" s="17"/>
      <c r="E86" s="17" t="s">
        <v>106</v>
      </c>
      <c r="F86" s="17"/>
      <c r="G86" s="18"/>
      <c r="H86" s="210">
        <f>SUM(H84:H85)</f>
        <v>95569.76999999999</v>
      </c>
      <c r="I86" s="232"/>
      <c r="J86" s="248">
        <f>SUM(J83:J85)</f>
        <v>203173.78999999998</v>
      </c>
      <c r="K86" s="206"/>
      <c r="L86" s="280">
        <f>SUM(L84:L85)</f>
        <v>260000</v>
      </c>
      <c r="M86" s="280"/>
      <c r="N86" s="248">
        <f>ROUND((J86-L86),5)</f>
        <v>-56826.21</v>
      </c>
      <c r="O86" s="205"/>
      <c r="P86" s="450">
        <f>SUM(P84:P85)</f>
        <v>228000</v>
      </c>
      <c r="Q86" s="207"/>
      <c r="R86" s="530">
        <f>SUM(R84:R85)</f>
        <v>260000</v>
      </c>
      <c r="S86" s="207"/>
      <c r="T86" s="211">
        <f>P86-R86</f>
        <v>-32000</v>
      </c>
      <c r="U86" s="249"/>
      <c r="V86" s="254">
        <f>SUM(V84:V85)</f>
        <v>260000</v>
      </c>
      <c r="X86" s="491"/>
    </row>
    <row r="87" spans="1:24" ht="18.75" customHeight="1" x14ac:dyDescent="0.2">
      <c r="A87" s="17"/>
      <c r="B87" s="17"/>
      <c r="C87" s="17"/>
      <c r="D87" s="17"/>
      <c r="E87" s="17" t="s">
        <v>51</v>
      </c>
      <c r="F87" s="17"/>
      <c r="G87" s="18"/>
      <c r="H87" s="209"/>
      <c r="I87" s="226"/>
      <c r="J87" s="44"/>
      <c r="K87" s="44"/>
      <c r="L87" s="83"/>
      <c r="M87" s="83"/>
      <c r="N87" s="36"/>
      <c r="O87" s="103"/>
      <c r="P87" s="446"/>
      <c r="Q87" s="229"/>
      <c r="R87" s="378"/>
      <c r="S87" s="250"/>
      <c r="T87" s="211"/>
      <c r="U87" s="103"/>
      <c r="V87" s="247"/>
    </row>
    <row r="88" spans="1:24" ht="12.75" customHeight="1" x14ac:dyDescent="0.2">
      <c r="A88" s="17"/>
      <c r="B88" s="17"/>
      <c r="C88" s="17"/>
      <c r="D88" s="17"/>
      <c r="E88" s="17"/>
      <c r="F88" s="17" t="s">
        <v>107</v>
      </c>
      <c r="G88" s="18"/>
      <c r="H88" s="38">
        <v>30582.5</v>
      </c>
      <c r="I88" s="226"/>
      <c r="J88" s="112">
        <v>40405</v>
      </c>
      <c r="K88" s="198"/>
      <c r="L88" s="280">
        <v>25000</v>
      </c>
      <c r="M88" s="280"/>
      <c r="N88" s="165">
        <f t="shared" ref="N88:N93" si="6">ROUND((J88-L88),5)</f>
        <v>15405</v>
      </c>
      <c r="O88" s="197"/>
      <c r="P88" s="451">
        <v>50000</v>
      </c>
      <c r="Q88" s="199"/>
      <c r="R88" s="530">
        <v>25000</v>
      </c>
      <c r="S88" s="301"/>
      <c r="T88" s="211">
        <f t="shared" ref="T88:T92" si="7">P88-R88</f>
        <v>25000</v>
      </c>
      <c r="U88" s="197"/>
      <c r="V88" s="431">
        <v>40000</v>
      </c>
      <c r="X88" s="491"/>
    </row>
    <row r="89" spans="1:24" ht="12.75" customHeight="1" x14ac:dyDescent="0.2">
      <c r="A89" s="17"/>
      <c r="B89" s="17"/>
      <c r="C89" s="17"/>
      <c r="D89" s="17"/>
      <c r="E89" s="17"/>
      <c r="F89" s="17" t="s">
        <v>108</v>
      </c>
      <c r="G89" s="18"/>
      <c r="H89" s="38">
        <v>256937.32</v>
      </c>
      <c r="I89" s="226"/>
      <c r="J89" s="112">
        <v>89468.479999999996</v>
      </c>
      <c r="K89" s="198"/>
      <c r="L89" s="280">
        <v>250000</v>
      </c>
      <c r="M89" s="280"/>
      <c r="N89" s="165">
        <f t="shared" si="6"/>
        <v>-160531.51999999999</v>
      </c>
      <c r="O89" s="197"/>
      <c r="P89" s="451">
        <v>170000</v>
      </c>
      <c r="Q89" s="199"/>
      <c r="R89" s="530">
        <v>250000</v>
      </c>
      <c r="S89" s="301"/>
      <c r="T89" s="211">
        <f t="shared" si="7"/>
        <v>-80000</v>
      </c>
      <c r="U89" s="197"/>
      <c r="V89" s="538">
        <v>200000</v>
      </c>
      <c r="X89" s="499"/>
    </row>
    <row r="90" spans="1:24" ht="12.75" customHeight="1" x14ac:dyDescent="0.2">
      <c r="A90" s="17"/>
      <c r="B90" s="17"/>
      <c r="C90" s="17"/>
      <c r="D90" s="17"/>
      <c r="E90" s="17"/>
      <c r="F90" s="17" t="s">
        <v>139</v>
      </c>
      <c r="G90" s="18"/>
      <c r="H90" s="38">
        <v>25027.75</v>
      </c>
      <c r="I90" s="226"/>
      <c r="J90" s="112">
        <v>325</v>
      </c>
      <c r="K90" s="198"/>
      <c r="L90" s="280">
        <v>27500</v>
      </c>
      <c r="M90" s="280"/>
      <c r="N90" s="165">
        <f t="shared" si="6"/>
        <v>-27175</v>
      </c>
      <c r="O90" s="197"/>
      <c r="P90" s="451">
        <v>27500</v>
      </c>
      <c r="Q90" s="199"/>
      <c r="R90" s="530">
        <v>27500</v>
      </c>
      <c r="S90" s="301"/>
      <c r="T90" s="211">
        <f t="shared" si="7"/>
        <v>0</v>
      </c>
      <c r="U90" s="197"/>
      <c r="V90" s="481">
        <v>27500</v>
      </c>
      <c r="X90" s="491"/>
    </row>
    <row r="91" spans="1:24" ht="12.75" customHeight="1" thickBot="1" x14ac:dyDescent="0.25">
      <c r="A91" s="17"/>
      <c r="B91" s="17"/>
      <c r="C91" s="17"/>
      <c r="D91" s="17"/>
      <c r="E91" s="17"/>
      <c r="F91" s="17" t="s">
        <v>173</v>
      </c>
      <c r="G91" s="18"/>
      <c r="H91" s="106">
        <v>16470</v>
      </c>
      <c r="I91" s="226"/>
      <c r="J91" s="114">
        <v>2400</v>
      </c>
      <c r="K91" s="198"/>
      <c r="L91" s="114">
        <v>10000</v>
      </c>
      <c r="M91" s="280"/>
      <c r="N91" s="48">
        <f t="shared" si="6"/>
        <v>-7600</v>
      </c>
      <c r="O91" s="197"/>
      <c r="P91" s="452">
        <v>5000</v>
      </c>
      <c r="Q91" s="199"/>
      <c r="R91" s="531">
        <v>10000</v>
      </c>
      <c r="S91" s="301"/>
      <c r="T91" s="237">
        <f t="shared" si="7"/>
        <v>-5000</v>
      </c>
      <c r="U91" s="197"/>
      <c r="V91" s="432">
        <v>10000</v>
      </c>
      <c r="X91" s="499"/>
    </row>
    <row r="92" spans="1:24" ht="14.25" customHeight="1" x14ac:dyDescent="0.2">
      <c r="A92" s="17"/>
      <c r="B92" s="17"/>
      <c r="C92" s="17"/>
      <c r="D92" s="17"/>
      <c r="E92" s="17" t="s">
        <v>109</v>
      </c>
      <c r="F92" s="17"/>
      <c r="G92" s="18"/>
      <c r="H92" s="210">
        <f>SUM(H88:H91)</f>
        <v>329017.57</v>
      </c>
      <c r="I92" s="232"/>
      <c r="J92" s="280">
        <f>J88+J91+J89+J90</f>
        <v>132598.47999999998</v>
      </c>
      <c r="K92" s="302"/>
      <c r="L92" s="280">
        <f>SUM(L88:L91)</f>
        <v>312500</v>
      </c>
      <c r="M92" s="280"/>
      <c r="N92" s="248">
        <f t="shared" si="6"/>
        <v>-179901.52</v>
      </c>
      <c r="O92" s="249"/>
      <c r="P92" s="453">
        <f>SUM(P87:P91)</f>
        <v>252500</v>
      </c>
      <c r="Q92" s="301"/>
      <c r="R92" s="530">
        <f>SUM(R88:R91)</f>
        <v>312500</v>
      </c>
      <c r="S92" s="301"/>
      <c r="T92" s="211">
        <f t="shared" si="7"/>
        <v>-60000</v>
      </c>
      <c r="U92" s="249"/>
      <c r="V92" s="433">
        <f>SUM(V88:V91)</f>
        <v>277500</v>
      </c>
      <c r="X92" s="491"/>
    </row>
    <row r="93" spans="1:24" ht="19.5" customHeight="1" x14ac:dyDescent="0.2">
      <c r="A93" s="17"/>
      <c r="B93" s="17"/>
      <c r="C93" s="17"/>
      <c r="D93" s="17" t="s">
        <v>52</v>
      </c>
      <c r="E93" s="17"/>
      <c r="F93" s="17"/>
      <c r="G93" s="18"/>
      <c r="H93" s="209">
        <f>H80+H81+H82+H86+H92</f>
        <v>463368.75</v>
      </c>
      <c r="I93" s="232"/>
      <c r="J93" s="203">
        <f>J86+J82+J92+J81+J80</f>
        <v>359591.83999999997</v>
      </c>
      <c r="K93" s="83"/>
      <c r="L93" s="203">
        <f>L86+L82+L92+L81+L80</f>
        <v>603735</v>
      </c>
      <c r="M93" s="203"/>
      <c r="N93" s="165">
        <f t="shared" si="6"/>
        <v>-244143.16</v>
      </c>
      <c r="O93" s="224"/>
      <c r="P93" s="382">
        <f>P80+P81+P82+P86+P92</f>
        <v>511735</v>
      </c>
      <c r="Q93" s="233"/>
      <c r="R93" s="446">
        <f>R86+R82+R92+R81+R80</f>
        <v>603735</v>
      </c>
      <c r="S93" s="250"/>
      <c r="T93" s="211">
        <f>P93-R93</f>
        <v>-92000</v>
      </c>
      <c r="U93" s="224"/>
      <c r="V93" s="434">
        <f>V86+V82+V92+V81+V80</f>
        <v>568735</v>
      </c>
      <c r="X93" s="491"/>
    </row>
    <row r="94" spans="1:24" x14ac:dyDescent="0.2">
      <c r="A94" s="17"/>
      <c r="B94" s="17"/>
      <c r="C94" s="17"/>
      <c r="D94" s="17"/>
      <c r="E94" s="17"/>
      <c r="F94" s="17"/>
      <c r="G94" s="18"/>
      <c r="H94" s="38"/>
      <c r="I94" s="226"/>
      <c r="J94" s="203"/>
      <c r="K94" s="44"/>
      <c r="L94" s="165"/>
      <c r="M94" s="165"/>
      <c r="N94" s="36"/>
      <c r="O94" s="103"/>
      <c r="P94" s="446"/>
      <c r="Q94" s="227"/>
      <c r="R94" s="444"/>
      <c r="S94" s="250"/>
      <c r="T94" s="209"/>
      <c r="U94" s="103"/>
      <c r="V94" s="418"/>
    </row>
    <row r="95" spans="1:24" ht="18" customHeight="1" x14ac:dyDescent="0.2">
      <c r="A95" s="17"/>
      <c r="B95" s="17"/>
      <c r="C95" s="17"/>
      <c r="D95" s="17" t="s">
        <v>170</v>
      </c>
      <c r="E95" s="17"/>
      <c r="F95" s="17"/>
      <c r="G95" s="18"/>
      <c r="H95" s="38">
        <v>115793.16</v>
      </c>
      <c r="I95" s="226"/>
      <c r="J95" s="44">
        <v>71683.83</v>
      </c>
      <c r="K95" s="44"/>
      <c r="L95" s="351">
        <v>150000</v>
      </c>
      <c r="M95" s="351"/>
      <c r="N95" s="36">
        <f>ROUND((J95-L95),5)</f>
        <v>-78316.17</v>
      </c>
      <c r="O95" s="103"/>
      <c r="P95" s="382">
        <v>120000</v>
      </c>
      <c r="Q95" s="227"/>
      <c r="R95" s="532">
        <v>150000</v>
      </c>
      <c r="S95" s="250"/>
      <c r="T95" s="211">
        <f>P95-R95</f>
        <v>-30000</v>
      </c>
      <c r="U95" s="103"/>
      <c r="V95" s="435">
        <v>150000</v>
      </c>
      <c r="X95" s="499"/>
    </row>
    <row r="96" spans="1:24" s="408" customFormat="1" ht="18" customHeight="1" x14ac:dyDescent="0.2">
      <c r="A96" s="17"/>
      <c r="B96" s="17"/>
      <c r="C96" s="17"/>
      <c r="D96" s="17"/>
      <c r="E96" s="17"/>
      <c r="F96" s="17"/>
      <c r="G96" s="18"/>
      <c r="H96" s="38"/>
      <c r="I96" s="226"/>
      <c r="J96" s="44"/>
      <c r="K96" s="44"/>
      <c r="L96" s="351"/>
      <c r="M96" s="351"/>
      <c r="N96" s="36"/>
      <c r="O96" s="404"/>
      <c r="P96" s="446"/>
      <c r="Q96" s="227"/>
      <c r="R96" s="532"/>
      <c r="S96" s="250"/>
      <c r="T96" s="211"/>
      <c r="U96" s="404"/>
      <c r="V96" s="528"/>
      <c r="X96" s="363"/>
    </row>
    <row r="97" spans="1:24" ht="14.25" customHeight="1" x14ac:dyDescent="0.2">
      <c r="A97" s="17"/>
      <c r="B97" s="17"/>
      <c r="C97" s="17"/>
      <c r="D97" s="17" t="s">
        <v>54</v>
      </c>
      <c r="E97" s="17"/>
      <c r="F97" s="17"/>
      <c r="G97" s="18"/>
      <c r="H97" s="38"/>
      <c r="I97" s="226"/>
      <c r="J97" s="44"/>
      <c r="K97" s="44"/>
      <c r="L97" s="83"/>
      <c r="M97" s="83"/>
      <c r="N97" s="44"/>
      <c r="O97" s="103"/>
      <c r="P97" s="446"/>
      <c r="Q97" s="227"/>
      <c r="R97" s="378"/>
      <c r="S97" s="250"/>
      <c r="T97" s="200"/>
      <c r="U97" s="103"/>
      <c r="V97" s="376"/>
    </row>
    <row r="98" spans="1:24" x14ac:dyDescent="0.2">
      <c r="A98" s="180"/>
      <c r="B98" s="17"/>
      <c r="C98" s="17"/>
      <c r="D98" s="17"/>
      <c r="E98" s="17" t="s">
        <v>116</v>
      </c>
      <c r="F98" s="17"/>
      <c r="G98" s="18"/>
      <c r="H98" s="38">
        <v>1100.42</v>
      </c>
      <c r="I98" s="226"/>
      <c r="J98" s="44">
        <v>663.95</v>
      </c>
      <c r="K98" s="44"/>
      <c r="L98" s="83">
        <v>2000</v>
      </c>
      <c r="M98" s="83"/>
      <c r="N98" s="36">
        <f>ROUND((J98-L98),5)</f>
        <v>-1336.05</v>
      </c>
      <c r="O98" s="103"/>
      <c r="P98" s="382">
        <v>1000</v>
      </c>
      <c r="Q98" s="227"/>
      <c r="R98" s="378">
        <v>2000</v>
      </c>
      <c r="S98" s="250"/>
      <c r="T98" s="211">
        <f>P98-R98</f>
        <v>-1000</v>
      </c>
      <c r="U98" s="103"/>
      <c r="V98" s="406">
        <v>2000</v>
      </c>
      <c r="X98" s="491"/>
    </row>
    <row r="99" spans="1:24" ht="13.5" thickBot="1" x14ac:dyDescent="0.25">
      <c r="A99" s="183"/>
      <c r="B99" s="17"/>
      <c r="C99" s="17"/>
      <c r="D99" s="17"/>
      <c r="E99" s="17" t="s">
        <v>55</v>
      </c>
      <c r="F99" s="17"/>
      <c r="G99" s="18"/>
      <c r="H99" s="106">
        <v>21750</v>
      </c>
      <c r="I99" s="226"/>
      <c r="J99" s="47">
        <v>21750</v>
      </c>
      <c r="K99" s="44"/>
      <c r="L99" s="47">
        <v>21750</v>
      </c>
      <c r="M99" s="83"/>
      <c r="N99" s="48">
        <f>ROUND((J99-L99),5)</f>
        <v>0</v>
      </c>
      <c r="O99" s="103"/>
      <c r="P99" s="439">
        <v>21750</v>
      </c>
      <c r="Q99" s="227"/>
      <c r="R99" s="379">
        <v>21750</v>
      </c>
      <c r="S99" s="250"/>
      <c r="T99" s="237">
        <f>P99-R99</f>
        <v>0</v>
      </c>
      <c r="U99" s="103"/>
      <c r="V99" s="407">
        <v>21750</v>
      </c>
      <c r="X99" s="491"/>
    </row>
    <row r="100" spans="1:24" ht="11.25" customHeight="1" x14ac:dyDescent="0.2">
      <c r="A100" s="17"/>
      <c r="B100" s="17"/>
      <c r="C100" s="17"/>
      <c r="D100" s="17" t="s">
        <v>56</v>
      </c>
      <c r="E100" s="17"/>
      <c r="F100" s="17"/>
      <c r="G100" s="18"/>
      <c r="H100" s="38">
        <f>ROUND(SUM(H98:H99),5)</f>
        <v>22850.42</v>
      </c>
      <c r="I100" s="226"/>
      <c r="J100" s="36">
        <f>ROUND(SUM(J97:J99),5)</f>
        <v>22413.95</v>
      </c>
      <c r="K100" s="44"/>
      <c r="L100" s="83">
        <f>SUM(L98:L99)</f>
        <v>23750</v>
      </c>
      <c r="M100" s="83"/>
      <c r="N100" s="36">
        <f>ROUND((J100-L100),5)</f>
        <v>-1336.05</v>
      </c>
      <c r="O100" s="103"/>
      <c r="P100" s="443">
        <f>P98+P99</f>
        <v>22750</v>
      </c>
      <c r="Q100" s="227"/>
      <c r="R100" s="378">
        <f>SUM(R98:R99)</f>
        <v>23750</v>
      </c>
      <c r="S100" s="250"/>
      <c r="T100" s="211">
        <f>P100-R100</f>
        <v>-1000</v>
      </c>
      <c r="U100" s="103"/>
      <c r="V100" s="429">
        <f>SUM(V98:V99)</f>
        <v>23750</v>
      </c>
      <c r="X100" s="491"/>
    </row>
    <row r="101" spans="1:24" ht="11.25" customHeight="1" x14ac:dyDescent="0.2">
      <c r="A101" s="17"/>
      <c r="B101" s="17"/>
      <c r="C101" s="17"/>
      <c r="D101" s="17"/>
      <c r="E101" s="17"/>
      <c r="F101" s="17"/>
      <c r="G101" s="18"/>
      <c r="H101" s="38"/>
      <c r="I101" s="226"/>
      <c r="J101" s="36"/>
      <c r="K101" s="44"/>
      <c r="L101" s="83"/>
      <c r="M101" s="83"/>
      <c r="N101" s="36"/>
      <c r="O101" s="103"/>
      <c r="P101" s="446"/>
      <c r="Q101" s="227"/>
      <c r="R101" s="378"/>
      <c r="S101" s="250"/>
      <c r="T101" s="211"/>
      <c r="U101" s="103"/>
      <c r="V101" s="372"/>
    </row>
    <row r="102" spans="1:24" ht="13.5" customHeight="1" x14ac:dyDescent="0.2">
      <c r="A102" s="17"/>
      <c r="B102" s="17"/>
      <c r="C102" s="17"/>
      <c r="D102" s="17" t="s">
        <v>83</v>
      </c>
      <c r="E102" s="17"/>
      <c r="F102" s="17"/>
      <c r="G102" s="18"/>
      <c r="H102" s="38">
        <v>17290.439999999999</v>
      </c>
      <c r="I102" s="226"/>
      <c r="J102" s="36">
        <v>17724.66</v>
      </c>
      <c r="K102" s="44"/>
      <c r="L102" s="83">
        <v>17290</v>
      </c>
      <c r="M102" s="83"/>
      <c r="N102" s="36">
        <v>0</v>
      </c>
      <c r="O102" s="103"/>
      <c r="P102" s="382">
        <v>17725</v>
      </c>
      <c r="Q102" s="233"/>
      <c r="R102" s="378">
        <v>17290</v>
      </c>
      <c r="S102" s="250"/>
      <c r="T102" s="211">
        <v>0</v>
      </c>
      <c r="U102" s="224"/>
      <c r="V102" s="406">
        <v>17725</v>
      </c>
      <c r="X102" s="491"/>
    </row>
    <row r="103" spans="1:24" ht="13.5" customHeight="1" x14ac:dyDescent="0.2">
      <c r="A103" s="17"/>
      <c r="B103" s="17"/>
      <c r="C103" s="17"/>
      <c r="D103" s="17"/>
      <c r="E103" s="17"/>
      <c r="F103" s="17"/>
      <c r="G103" s="18"/>
      <c r="H103" s="38"/>
      <c r="I103" s="226"/>
      <c r="J103" s="36"/>
      <c r="K103" s="44"/>
      <c r="L103" s="83"/>
      <c r="M103" s="83"/>
      <c r="N103" s="165"/>
      <c r="O103" s="224"/>
      <c r="P103" s="446"/>
      <c r="Q103" s="233"/>
      <c r="R103" s="378"/>
      <c r="S103" s="250"/>
      <c r="T103" s="211"/>
      <c r="U103" s="224"/>
      <c r="V103" s="372"/>
    </row>
    <row r="104" spans="1:24" x14ac:dyDescent="0.2">
      <c r="A104" s="17"/>
      <c r="B104" s="17"/>
      <c r="C104" s="17"/>
      <c r="D104" s="17" t="s">
        <v>57</v>
      </c>
      <c r="E104" s="17"/>
      <c r="F104" s="17"/>
      <c r="G104" s="18"/>
      <c r="H104" s="38"/>
      <c r="I104" s="226"/>
      <c r="J104" s="44"/>
      <c r="K104" s="44"/>
      <c r="L104" s="83"/>
      <c r="M104" s="83"/>
      <c r="N104" s="44"/>
      <c r="O104" s="103"/>
      <c r="P104" s="446"/>
      <c r="Q104" s="227"/>
      <c r="R104" s="378"/>
      <c r="S104" s="250"/>
      <c r="T104" s="200"/>
      <c r="U104" s="103"/>
      <c r="V104" s="436"/>
    </row>
    <row r="105" spans="1:24" x14ac:dyDescent="0.2">
      <c r="A105" s="17"/>
      <c r="B105" s="17"/>
      <c r="C105" s="17"/>
      <c r="D105" s="17"/>
      <c r="E105" s="17" t="s">
        <v>58</v>
      </c>
      <c r="F105" s="17"/>
      <c r="G105" s="18"/>
      <c r="H105" s="38">
        <v>25914.720000000001</v>
      </c>
      <c r="I105" s="226"/>
      <c r="J105" s="36">
        <v>24021.4</v>
      </c>
      <c r="K105" s="44"/>
      <c r="L105" s="83">
        <v>27178</v>
      </c>
      <c r="M105" s="83"/>
      <c r="N105" s="36">
        <f>ROUND((J105-L105),5)</f>
        <v>-3156.6</v>
      </c>
      <c r="O105" s="103"/>
      <c r="P105" s="382">
        <v>24025</v>
      </c>
      <c r="Q105" s="227"/>
      <c r="R105" s="378">
        <v>27178</v>
      </c>
      <c r="S105" s="250"/>
      <c r="T105" s="211">
        <f>P105-R105</f>
        <v>-3153</v>
      </c>
      <c r="U105" s="103"/>
      <c r="V105" s="406">
        <v>23000</v>
      </c>
      <c r="X105" s="491"/>
    </row>
    <row r="106" spans="1:24" ht="13.5" thickBot="1" x14ac:dyDescent="0.25">
      <c r="A106" s="17"/>
      <c r="B106" s="17"/>
      <c r="C106" s="17"/>
      <c r="D106" s="17"/>
      <c r="E106" s="17" t="s">
        <v>110</v>
      </c>
      <c r="F106" s="17"/>
      <c r="G106" s="18"/>
      <c r="H106" s="106">
        <v>6596</v>
      </c>
      <c r="I106" s="226"/>
      <c r="J106" s="48">
        <v>6718</v>
      </c>
      <c r="K106" s="44"/>
      <c r="L106" s="47">
        <v>7000</v>
      </c>
      <c r="M106" s="83"/>
      <c r="N106" s="48">
        <f>ROUND((J106-L106),5)</f>
        <v>-282</v>
      </c>
      <c r="O106" s="103"/>
      <c r="P106" s="439">
        <v>6720</v>
      </c>
      <c r="Q106" s="227"/>
      <c r="R106" s="379">
        <v>7000</v>
      </c>
      <c r="S106" s="250"/>
      <c r="T106" s="237">
        <f>P106-R106</f>
        <v>-280</v>
      </c>
      <c r="U106" s="103"/>
      <c r="V106" s="423">
        <v>7000</v>
      </c>
      <c r="X106" s="491"/>
    </row>
    <row r="107" spans="1:24" x14ac:dyDescent="0.2">
      <c r="A107" s="17"/>
      <c r="B107" s="17"/>
      <c r="C107" s="17"/>
      <c r="D107" s="17" t="s">
        <v>59</v>
      </c>
      <c r="E107" s="17"/>
      <c r="F107" s="17"/>
      <c r="G107" s="18"/>
      <c r="H107" s="38">
        <f>SUM(H105:H106)</f>
        <v>32510.720000000001</v>
      </c>
      <c r="I107" s="226"/>
      <c r="J107" s="36">
        <f>ROUND(SUM(J105:J106),5)</f>
        <v>30739.4</v>
      </c>
      <c r="K107" s="44"/>
      <c r="L107" s="83">
        <f>SUM(L105:L106)</f>
        <v>34178</v>
      </c>
      <c r="M107" s="83"/>
      <c r="N107" s="36">
        <f>ROUND((J107-L107),5)</f>
        <v>-3438.6</v>
      </c>
      <c r="O107" s="103"/>
      <c r="P107" s="454">
        <f>SUM(P105:P106)</f>
        <v>30745</v>
      </c>
      <c r="Q107" s="227"/>
      <c r="R107" s="378">
        <f>SUM(R105:R106)</f>
        <v>34178</v>
      </c>
      <c r="S107" s="250"/>
      <c r="T107" s="211">
        <f>P107-R107</f>
        <v>-3433</v>
      </c>
      <c r="U107" s="103"/>
      <c r="V107" s="429">
        <f>SUM(V105:V106)</f>
        <v>30000</v>
      </c>
      <c r="X107" s="491"/>
    </row>
    <row r="108" spans="1:24" ht="25.5" customHeight="1" x14ac:dyDescent="0.2">
      <c r="A108" s="17"/>
      <c r="B108" s="17"/>
      <c r="C108" s="17"/>
      <c r="D108" s="17" t="s">
        <v>60</v>
      </c>
      <c r="E108" s="17"/>
      <c r="F108" s="17"/>
      <c r="G108" s="18"/>
      <c r="H108" s="38"/>
      <c r="I108" s="226"/>
      <c r="J108" s="44"/>
      <c r="K108" s="44"/>
      <c r="L108" s="83"/>
      <c r="M108" s="44"/>
      <c r="N108" s="44"/>
      <c r="O108" s="103"/>
      <c r="P108" s="446"/>
      <c r="Q108" s="227"/>
      <c r="R108" s="378"/>
      <c r="S108" s="250"/>
      <c r="T108" s="200"/>
      <c r="U108" s="103"/>
      <c r="V108" s="376"/>
    </row>
    <row r="109" spans="1:24" x14ac:dyDescent="0.2">
      <c r="A109" s="17"/>
      <c r="B109" s="17"/>
      <c r="C109" s="17"/>
      <c r="D109" s="17"/>
      <c r="E109" s="17" t="s">
        <v>61</v>
      </c>
      <c r="F109" s="17"/>
      <c r="G109" s="18"/>
      <c r="H109" s="38">
        <v>15826.91</v>
      </c>
      <c r="I109" s="226"/>
      <c r="J109" s="36">
        <v>11394.77</v>
      </c>
      <c r="K109" s="44"/>
      <c r="L109" s="83">
        <v>17271.18</v>
      </c>
      <c r="M109" s="83"/>
      <c r="N109" s="36">
        <f t="shared" ref="N109:N114" si="8">ROUND((J109-L109),5)</f>
        <v>-5876.41</v>
      </c>
      <c r="O109" s="103"/>
      <c r="P109" s="382">
        <v>17271</v>
      </c>
      <c r="Q109" s="227"/>
      <c r="R109" s="378">
        <v>17271.18</v>
      </c>
      <c r="S109" s="250"/>
      <c r="T109" s="211">
        <f t="shared" ref="T109:T114" si="9">P109-R109</f>
        <v>-0.18000000000029104</v>
      </c>
      <c r="U109" s="103"/>
      <c r="V109" s="406">
        <v>17424.62</v>
      </c>
      <c r="X109" s="491"/>
    </row>
    <row r="110" spans="1:24" x14ac:dyDescent="0.2">
      <c r="A110" s="17"/>
      <c r="B110" s="17"/>
      <c r="C110" s="17"/>
      <c r="D110" s="17"/>
      <c r="E110" s="17" t="s">
        <v>62</v>
      </c>
      <c r="F110" s="17"/>
      <c r="G110" s="18"/>
      <c r="H110" s="38">
        <v>48599</v>
      </c>
      <c r="I110" s="226"/>
      <c r="J110" s="36">
        <v>24401.45</v>
      </c>
      <c r="K110" s="44"/>
      <c r="L110" s="83">
        <v>48755.73</v>
      </c>
      <c r="M110" s="83"/>
      <c r="N110" s="36">
        <f t="shared" si="8"/>
        <v>-24354.28</v>
      </c>
      <c r="O110" s="103"/>
      <c r="P110" s="382">
        <v>48756</v>
      </c>
      <c r="Q110" s="227"/>
      <c r="R110" s="378">
        <v>48755.73</v>
      </c>
      <c r="S110" s="250"/>
      <c r="T110" s="211">
        <f t="shared" si="9"/>
        <v>0.26999999999679858</v>
      </c>
      <c r="U110" s="103"/>
      <c r="V110" s="406">
        <v>50213.4</v>
      </c>
      <c r="X110" s="541" t="s">
        <v>206</v>
      </c>
    </row>
    <row r="111" spans="1:24" x14ac:dyDescent="0.2">
      <c r="A111" s="17"/>
      <c r="B111" s="17"/>
      <c r="C111" s="17"/>
      <c r="D111" s="17"/>
      <c r="E111" s="17" t="s">
        <v>63</v>
      </c>
      <c r="F111" s="17"/>
      <c r="G111" s="18"/>
      <c r="H111" s="38">
        <v>5920.56</v>
      </c>
      <c r="I111" s="226"/>
      <c r="J111" s="36">
        <v>4380.7</v>
      </c>
      <c r="K111" s="44"/>
      <c r="L111" s="83">
        <v>6195</v>
      </c>
      <c r="M111" s="83"/>
      <c r="N111" s="36">
        <f t="shared" si="8"/>
        <v>-1814.3</v>
      </c>
      <c r="O111" s="103"/>
      <c r="P111" s="382">
        <v>6195</v>
      </c>
      <c r="Q111" s="227"/>
      <c r="R111" s="378">
        <v>6195</v>
      </c>
      <c r="S111" s="250"/>
      <c r="T111" s="211">
        <f t="shared" si="9"/>
        <v>0</v>
      </c>
      <c r="U111" s="103"/>
      <c r="V111" s="406">
        <v>6195</v>
      </c>
      <c r="X111" s="491"/>
    </row>
    <row r="112" spans="1:24" x14ac:dyDescent="0.2">
      <c r="A112" s="17"/>
      <c r="B112" s="17"/>
      <c r="C112" s="17"/>
      <c r="D112" s="17"/>
      <c r="E112" s="17" t="s">
        <v>64</v>
      </c>
      <c r="F112" s="17"/>
      <c r="G112" s="18"/>
      <c r="H112" s="38">
        <v>390</v>
      </c>
      <c r="I112" s="226"/>
      <c r="J112" s="36">
        <v>360</v>
      </c>
      <c r="K112" s="44"/>
      <c r="L112" s="83">
        <v>550</v>
      </c>
      <c r="M112" s="83"/>
      <c r="N112" s="36">
        <f t="shared" si="8"/>
        <v>-190</v>
      </c>
      <c r="O112" s="103"/>
      <c r="P112" s="382">
        <v>360</v>
      </c>
      <c r="Q112" s="227"/>
      <c r="R112" s="378">
        <v>550</v>
      </c>
      <c r="S112" s="250"/>
      <c r="T112" s="211">
        <f t="shared" si="9"/>
        <v>-190</v>
      </c>
      <c r="U112" s="103"/>
      <c r="V112" s="406">
        <v>400</v>
      </c>
      <c r="X112" s="491"/>
    </row>
    <row r="113" spans="1:24" ht="13.5" thickBot="1" x14ac:dyDescent="0.25">
      <c r="A113" s="17"/>
      <c r="B113" s="17"/>
      <c r="C113" s="17"/>
      <c r="D113" s="17"/>
      <c r="E113" s="17" t="s">
        <v>65</v>
      </c>
      <c r="F113" s="17"/>
      <c r="G113" s="18"/>
      <c r="H113" s="106">
        <v>880.62</v>
      </c>
      <c r="I113" s="226"/>
      <c r="J113" s="48">
        <v>0</v>
      </c>
      <c r="K113" s="44"/>
      <c r="L113" s="47">
        <v>1000</v>
      </c>
      <c r="M113" s="83"/>
      <c r="N113" s="48">
        <f t="shared" si="8"/>
        <v>-1000</v>
      </c>
      <c r="O113" s="103"/>
      <c r="P113" s="439">
        <v>1000</v>
      </c>
      <c r="Q113" s="227"/>
      <c r="R113" s="379">
        <v>1000</v>
      </c>
      <c r="S113" s="250"/>
      <c r="T113" s="237">
        <f t="shared" si="9"/>
        <v>0</v>
      </c>
      <c r="U113" s="103"/>
      <c r="V113" s="407">
        <v>1000</v>
      </c>
      <c r="X113" s="491"/>
    </row>
    <row r="114" spans="1:24" x14ac:dyDescent="0.2">
      <c r="A114" s="17"/>
      <c r="B114" s="17"/>
      <c r="C114" s="17"/>
      <c r="D114" s="17" t="s">
        <v>66</v>
      </c>
      <c r="E114" s="17"/>
      <c r="F114" s="17"/>
      <c r="G114" s="18"/>
      <c r="H114" s="38">
        <f>ROUND(SUM(H108:H113),5)</f>
        <v>71617.09</v>
      </c>
      <c r="I114" s="226"/>
      <c r="J114" s="36">
        <f>ROUND(SUM(J108:J113),5)</f>
        <v>40536.92</v>
      </c>
      <c r="K114" s="44"/>
      <c r="L114" s="83">
        <f>SUM(L109:L113)</f>
        <v>73771.91</v>
      </c>
      <c r="M114" s="83"/>
      <c r="N114" s="36">
        <f t="shared" si="8"/>
        <v>-33234.99</v>
      </c>
      <c r="O114" s="103"/>
      <c r="P114" s="454">
        <f>SUM(P109:P113)</f>
        <v>73582</v>
      </c>
      <c r="Q114" s="227"/>
      <c r="R114" s="378">
        <f>SUM(R109:R113)</f>
        <v>73771.91</v>
      </c>
      <c r="S114" s="250"/>
      <c r="T114" s="211">
        <f t="shared" si="9"/>
        <v>-189.91000000000349</v>
      </c>
      <c r="U114" s="103"/>
      <c r="V114" s="421">
        <f>SUM(V109:V113)</f>
        <v>75233.02</v>
      </c>
      <c r="X114" s="491"/>
    </row>
    <row r="115" spans="1:24" x14ac:dyDescent="0.2">
      <c r="A115" s="17"/>
      <c r="B115" s="17"/>
      <c r="C115" s="17"/>
      <c r="D115" s="17"/>
      <c r="E115" s="17"/>
      <c r="F115" s="17"/>
      <c r="G115" s="18"/>
      <c r="H115" s="38"/>
      <c r="I115" s="226"/>
      <c r="J115" s="36"/>
      <c r="K115" s="44"/>
      <c r="L115" s="83"/>
      <c r="M115" s="83"/>
      <c r="N115" s="36"/>
      <c r="O115" s="103"/>
      <c r="P115" s="446"/>
      <c r="Q115" s="227"/>
      <c r="R115" s="378"/>
      <c r="S115" s="250"/>
      <c r="T115" s="209"/>
      <c r="U115" s="103"/>
      <c r="V115" s="368"/>
    </row>
    <row r="116" spans="1:24" ht="15" customHeight="1" x14ac:dyDescent="0.2">
      <c r="A116" s="17"/>
      <c r="B116" s="17"/>
      <c r="C116" s="17"/>
      <c r="D116" s="17" t="s">
        <v>67</v>
      </c>
      <c r="E116" s="17"/>
      <c r="F116" s="17"/>
      <c r="G116" s="18"/>
      <c r="H116" s="38">
        <v>1419.07</v>
      </c>
      <c r="I116" s="226"/>
      <c r="J116" s="44">
        <v>470.02</v>
      </c>
      <c r="K116" s="44"/>
      <c r="L116" s="83">
        <v>1000</v>
      </c>
      <c r="M116" s="83"/>
      <c r="N116" s="36">
        <f t="shared" ref="N116:N123" si="10">ROUND((J116-L116),5)</f>
        <v>-529.98</v>
      </c>
      <c r="O116" s="103"/>
      <c r="P116" s="382">
        <v>500</v>
      </c>
      <c r="Q116" s="227"/>
      <c r="R116" s="378">
        <v>1000</v>
      </c>
      <c r="S116" s="250"/>
      <c r="T116" s="211">
        <f t="shared" ref="T116:T123" si="11">P116-R116</f>
        <v>-500</v>
      </c>
      <c r="U116" s="103"/>
      <c r="V116" s="406">
        <v>1000</v>
      </c>
      <c r="X116" s="491"/>
    </row>
    <row r="117" spans="1:24" s="408" customFormat="1" ht="15" customHeight="1" x14ac:dyDescent="0.2">
      <c r="A117" s="17"/>
      <c r="B117" s="17"/>
      <c r="C117" s="17"/>
      <c r="D117" s="17"/>
      <c r="E117" s="17"/>
      <c r="F117" s="17"/>
      <c r="G117" s="18"/>
      <c r="H117" s="38"/>
      <c r="I117" s="226"/>
      <c r="J117" s="44"/>
      <c r="K117" s="44"/>
      <c r="L117" s="83"/>
      <c r="M117" s="83"/>
      <c r="N117" s="36"/>
      <c r="O117" s="404"/>
      <c r="P117" s="446"/>
      <c r="Q117" s="227"/>
      <c r="R117" s="378"/>
      <c r="S117" s="250"/>
      <c r="T117" s="211"/>
      <c r="U117" s="404"/>
      <c r="V117" s="368"/>
      <c r="X117" s="491"/>
    </row>
    <row r="118" spans="1:24" ht="15" customHeight="1" x14ac:dyDescent="0.2">
      <c r="A118" s="17"/>
      <c r="B118" s="17"/>
      <c r="C118" s="17"/>
      <c r="D118" s="17" t="s">
        <v>168</v>
      </c>
      <c r="E118" s="17"/>
      <c r="F118" s="17"/>
      <c r="G118" s="18"/>
      <c r="H118" s="38">
        <v>29000</v>
      </c>
      <c r="I118" s="226"/>
      <c r="J118" s="44">
        <v>20000</v>
      </c>
      <c r="K118" s="44"/>
      <c r="L118" s="83">
        <v>32000</v>
      </c>
      <c r="M118" s="83"/>
      <c r="N118" s="36">
        <f t="shared" si="10"/>
        <v>-12000</v>
      </c>
      <c r="O118" s="103"/>
      <c r="P118" s="43">
        <v>32000</v>
      </c>
      <c r="Q118" s="227"/>
      <c r="R118" s="378">
        <v>32000</v>
      </c>
      <c r="S118" s="250"/>
      <c r="T118" s="211">
        <f t="shared" si="11"/>
        <v>0</v>
      </c>
      <c r="U118" s="103"/>
      <c r="V118" s="412">
        <v>55000</v>
      </c>
      <c r="X118" s="491"/>
    </row>
    <row r="119" spans="1:24" x14ac:dyDescent="0.2">
      <c r="A119" s="17"/>
      <c r="B119" s="17"/>
      <c r="C119" s="17"/>
      <c r="D119" s="17" t="s">
        <v>138</v>
      </c>
      <c r="E119" s="17"/>
      <c r="F119" s="17"/>
      <c r="G119" s="18"/>
      <c r="H119" s="38">
        <v>17500</v>
      </c>
      <c r="I119" s="226"/>
      <c r="J119" s="44">
        <v>0</v>
      </c>
      <c r="K119" s="44"/>
      <c r="L119" s="83">
        <v>20000</v>
      </c>
      <c r="M119" s="83"/>
      <c r="N119" s="36">
        <f t="shared" si="10"/>
        <v>-20000</v>
      </c>
      <c r="O119" s="103"/>
      <c r="P119" s="454">
        <v>20000</v>
      </c>
      <c r="Q119" s="227"/>
      <c r="R119" s="378">
        <v>20000</v>
      </c>
      <c r="S119" s="250"/>
      <c r="T119" s="211">
        <f t="shared" si="11"/>
        <v>0</v>
      </c>
      <c r="U119" s="103"/>
      <c r="V119" s="539">
        <v>60000</v>
      </c>
      <c r="X119" s="491"/>
    </row>
    <row r="120" spans="1:24" ht="13.5" customHeight="1" x14ac:dyDescent="0.2">
      <c r="A120" s="17"/>
      <c r="B120" s="17"/>
      <c r="C120" s="17"/>
      <c r="D120" s="17" t="s">
        <v>68</v>
      </c>
      <c r="E120" s="17"/>
      <c r="F120" s="17"/>
      <c r="G120" s="18"/>
      <c r="H120" s="209">
        <v>230000</v>
      </c>
      <c r="I120" s="232"/>
      <c r="J120" s="83">
        <v>0</v>
      </c>
      <c r="K120" s="83"/>
      <c r="L120" s="83">
        <v>0</v>
      </c>
      <c r="M120" s="83"/>
      <c r="N120" s="83">
        <f t="shared" si="10"/>
        <v>0</v>
      </c>
      <c r="O120" s="103"/>
      <c r="P120" s="382">
        <v>120000</v>
      </c>
      <c r="Q120" s="244"/>
      <c r="R120" s="378">
        <v>0</v>
      </c>
      <c r="S120" s="250"/>
      <c r="T120" s="211">
        <f t="shared" si="11"/>
        <v>120000</v>
      </c>
      <c r="U120" s="103"/>
      <c r="V120" s="406">
        <v>0</v>
      </c>
      <c r="X120" s="491"/>
    </row>
    <row r="121" spans="1:24" s="408" customFormat="1" ht="13.5" customHeight="1" x14ac:dyDescent="0.2">
      <c r="A121" s="17"/>
      <c r="B121" s="17"/>
      <c r="C121" s="17"/>
      <c r="D121" s="17" t="s">
        <v>159</v>
      </c>
      <c r="E121" s="17"/>
      <c r="F121" s="17"/>
      <c r="G121" s="18"/>
      <c r="H121" s="209">
        <v>27000</v>
      </c>
      <c r="I121" s="232"/>
      <c r="J121" s="83">
        <v>2685</v>
      </c>
      <c r="K121" s="83"/>
      <c r="L121" s="83">
        <v>20000</v>
      </c>
      <c r="M121" s="83"/>
      <c r="N121" s="83">
        <f t="shared" si="10"/>
        <v>-17315</v>
      </c>
      <c r="O121" s="404"/>
      <c r="P121" s="419">
        <v>35000</v>
      </c>
      <c r="Q121" s="244"/>
      <c r="R121" s="378">
        <v>20000</v>
      </c>
      <c r="S121" s="250"/>
      <c r="T121" s="211">
        <f t="shared" si="11"/>
        <v>15000</v>
      </c>
      <c r="U121" s="404"/>
      <c r="V121" s="406">
        <v>0</v>
      </c>
      <c r="X121" s="491"/>
    </row>
    <row r="122" spans="1:24" s="408" customFormat="1" ht="13.5" customHeight="1" thickBot="1" x14ac:dyDescent="0.25">
      <c r="A122" s="17"/>
      <c r="B122" s="17"/>
      <c r="C122" s="17"/>
      <c r="D122" s="17" t="s">
        <v>183</v>
      </c>
      <c r="E122" s="17"/>
      <c r="F122" s="17"/>
      <c r="G122" s="18"/>
      <c r="H122" s="209">
        <v>90000</v>
      </c>
      <c r="I122" s="232"/>
      <c r="J122" s="83">
        <v>0</v>
      </c>
      <c r="K122" s="83"/>
      <c r="L122" s="47">
        <v>45000</v>
      </c>
      <c r="M122" s="83"/>
      <c r="N122" s="47">
        <f t="shared" si="10"/>
        <v>-45000</v>
      </c>
      <c r="O122" s="404"/>
      <c r="P122" s="459">
        <v>45000</v>
      </c>
      <c r="Q122" s="244"/>
      <c r="R122" s="379">
        <v>45000</v>
      </c>
      <c r="S122" s="250"/>
      <c r="T122" s="237">
        <f t="shared" si="11"/>
        <v>0</v>
      </c>
      <c r="U122" s="404"/>
      <c r="V122" s="79">
        <v>45000</v>
      </c>
      <c r="X122" s="491"/>
    </row>
    <row r="123" spans="1:24" ht="13.5" thickBot="1" x14ac:dyDescent="0.25">
      <c r="A123" s="17"/>
      <c r="B123" s="17"/>
      <c r="C123" s="17" t="s">
        <v>69</v>
      </c>
      <c r="D123" s="17"/>
      <c r="E123" s="17"/>
      <c r="F123" s="17"/>
      <c r="G123" s="18"/>
      <c r="H123" s="108">
        <f>H120+H116+H114+H107+H67+H102+H100+H93+H95+H65+H75+H77+H119+H78+H118+H121+H122</f>
        <v>1632744.2</v>
      </c>
      <c r="I123" s="232"/>
      <c r="J123" s="53">
        <f>J120+J116+J114+J107+J67+J100+J93+J95+J65+J75+J77+J119+J78+J118+J102+J121+J122</f>
        <v>971515.04000000015</v>
      </c>
      <c r="K123" s="83"/>
      <c r="L123" s="53">
        <f>L120+L116+L114+L107+L67+L100+L93+L95+L65+L75+L77+L119+L78+L118+L102+L121+L122</f>
        <v>1552516.97</v>
      </c>
      <c r="M123" s="165"/>
      <c r="N123" s="48">
        <f t="shared" si="10"/>
        <v>-581001.93000000005</v>
      </c>
      <c r="O123" s="224"/>
      <c r="P123" s="440">
        <f>P120+P116+P114+P107+P67+P100+P93+P95+P65+P75+P77+P119+P78+P102+P121+P118+P122</f>
        <v>1563794.15</v>
      </c>
      <c r="Q123" s="233"/>
      <c r="R123" s="533">
        <f>R120+R116+R114+R107+R67+R100+R93+R95+R65+R75+R77+R119+R78+R118+R102+R121+R122</f>
        <v>1552516.97</v>
      </c>
      <c r="S123" s="250"/>
      <c r="T123" s="237">
        <f t="shared" si="11"/>
        <v>11277.179999999935</v>
      </c>
      <c r="U123" s="357"/>
      <c r="V123" s="437">
        <f>+V120+V116+V114+V107+V67+V100+V93+V95+V65+V75+V77+V119+V121+V78+V118+V102+V122</f>
        <v>1564780.9100000001</v>
      </c>
      <c r="X123" s="491"/>
    </row>
    <row r="124" spans="1:24" x14ac:dyDescent="0.2">
      <c r="A124" s="17"/>
      <c r="B124" s="17"/>
      <c r="C124" s="17"/>
      <c r="D124" s="17"/>
      <c r="E124" s="17"/>
      <c r="F124" s="17"/>
      <c r="G124" s="18"/>
      <c r="H124" s="209"/>
      <c r="I124" s="226"/>
      <c r="J124" s="165"/>
      <c r="K124" s="44"/>
      <c r="L124" s="165"/>
      <c r="M124" s="165"/>
      <c r="N124" s="165"/>
      <c r="O124" s="103"/>
      <c r="P124" s="444"/>
      <c r="Q124" s="227"/>
      <c r="R124" s="444"/>
      <c r="S124" s="250"/>
      <c r="T124" s="209"/>
      <c r="U124" s="103"/>
      <c r="V124" s="428"/>
    </row>
    <row r="125" spans="1:24" ht="13.5" thickBot="1" x14ac:dyDescent="0.25">
      <c r="A125" s="17"/>
      <c r="B125" s="17"/>
      <c r="C125" s="17" t="s">
        <v>140</v>
      </c>
      <c r="D125" s="17"/>
      <c r="E125" s="17"/>
      <c r="F125" s="17"/>
      <c r="G125" s="18"/>
      <c r="H125" s="106">
        <v>0</v>
      </c>
      <c r="I125" s="226"/>
      <c r="J125" s="48">
        <v>3297.15</v>
      </c>
      <c r="K125" s="44"/>
      <c r="L125" s="165"/>
      <c r="M125" s="165"/>
      <c r="N125" s="165"/>
      <c r="O125" s="103"/>
      <c r="P125" s="444"/>
      <c r="Q125" s="227"/>
      <c r="R125" s="444"/>
      <c r="S125" s="250"/>
      <c r="T125" s="209"/>
      <c r="U125" s="103"/>
      <c r="V125" s="428"/>
    </row>
    <row r="126" spans="1:24" x14ac:dyDescent="0.2">
      <c r="A126" s="17"/>
      <c r="B126" s="17"/>
      <c r="C126" s="17"/>
      <c r="D126" s="17"/>
      <c r="E126" s="17"/>
      <c r="F126" s="17"/>
      <c r="G126" s="18"/>
      <c r="H126" s="209"/>
      <c r="I126" s="226"/>
      <c r="J126" s="165"/>
      <c r="K126" s="44"/>
      <c r="L126" s="165"/>
      <c r="M126" s="165"/>
      <c r="N126" s="165"/>
      <c r="O126" s="103"/>
      <c r="P126" s="444"/>
      <c r="Q126" s="227"/>
      <c r="R126" s="444"/>
      <c r="S126" s="250"/>
      <c r="T126" s="209"/>
      <c r="U126" s="103"/>
      <c r="V126" s="428"/>
    </row>
    <row r="127" spans="1:24" s="14" customFormat="1" ht="15" customHeight="1" thickBot="1" x14ac:dyDescent="0.25">
      <c r="A127" s="17" t="s">
        <v>70</v>
      </c>
      <c r="B127" s="17"/>
      <c r="C127" s="17"/>
      <c r="D127" s="17"/>
      <c r="E127" s="17"/>
      <c r="F127" s="17"/>
      <c r="G127" s="18"/>
      <c r="H127" s="117">
        <f>H35-H123+H125</f>
        <v>147187.10000000009</v>
      </c>
      <c r="I127" s="13"/>
      <c r="J127" s="166">
        <f>J35-J123+J125</f>
        <v>510247.62999999966</v>
      </c>
      <c r="K127" s="61"/>
      <c r="L127" s="166">
        <f>L35-L123</f>
        <v>81770.030000000028</v>
      </c>
      <c r="M127" s="129"/>
      <c r="N127" s="166">
        <f>N35-N123</f>
        <v>425180.45000000007</v>
      </c>
      <c r="O127" s="13"/>
      <c r="P127" s="455">
        <f>P35-P123</f>
        <v>142171.07000000007</v>
      </c>
      <c r="Q127" s="234"/>
      <c r="R127" s="534">
        <f>R35-R123</f>
        <v>81770.030000000028</v>
      </c>
      <c r="S127" s="130"/>
      <c r="T127" s="284">
        <f>P127-R127</f>
        <v>60401.040000000037</v>
      </c>
      <c r="U127" s="13"/>
      <c r="V127" s="438">
        <f>V35-V123</f>
        <v>107509.08999999985</v>
      </c>
      <c r="W127"/>
      <c r="X127" s="491"/>
    </row>
    <row r="128" spans="1:24" s="216" customFormat="1" ht="15" customHeight="1" thickTop="1" x14ac:dyDescent="0.2">
      <c r="A128" s="18"/>
      <c r="B128" s="18"/>
      <c r="C128" s="18"/>
      <c r="D128" s="18"/>
      <c r="E128" s="18"/>
      <c r="F128" s="18"/>
      <c r="G128" s="18"/>
      <c r="H128" s="223"/>
      <c r="I128" s="84"/>
      <c r="J128" s="223"/>
      <c r="K128" s="84"/>
      <c r="L128" s="223"/>
      <c r="M128" s="223"/>
      <c r="N128" s="223"/>
      <c r="O128" s="84"/>
      <c r="P128" s="223"/>
      <c r="Q128" s="369"/>
      <c r="R128" s="223"/>
      <c r="S128" s="84"/>
      <c r="T128" s="370"/>
      <c r="U128" s="84"/>
      <c r="V128"/>
      <c r="W128"/>
      <c r="X128"/>
    </row>
    <row r="129" spans="1:24" x14ac:dyDescent="0.2">
      <c r="A129"/>
      <c r="B129"/>
      <c r="C129"/>
      <c r="D129"/>
      <c r="E129"/>
      <c r="F129"/>
      <c r="G129"/>
      <c r="H129"/>
      <c r="I129"/>
      <c r="K129" s="333"/>
      <c r="L129" s="333"/>
      <c r="M129" s="333"/>
      <c r="P129"/>
      <c r="Q129"/>
      <c r="T129"/>
      <c r="V129"/>
    </row>
    <row r="130" spans="1:24" s="387" customFormat="1" x14ac:dyDescent="0.2">
      <c r="A130" s="389"/>
      <c r="B130" s="389"/>
      <c r="C130" s="389"/>
      <c r="D130" s="389"/>
      <c r="E130" s="389"/>
      <c r="F130" s="389"/>
      <c r="G130" s="390"/>
      <c r="H130" s="386"/>
      <c r="I130" s="386"/>
      <c r="Q130" s="388"/>
      <c r="S130"/>
      <c r="T130"/>
      <c r="U130"/>
      <c r="V130"/>
      <c r="W130"/>
      <c r="X130"/>
    </row>
    <row r="131" spans="1:24" x14ac:dyDescent="0.2">
      <c r="A131"/>
      <c r="B131"/>
      <c r="C131"/>
      <c r="D131"/>
      <c r="E131"/>
      <c r="F131"/>
      <c r="G131"/>
      <c r="H131"/>
      <c r="I131"/>
      <c r="P131" s="409"/>
      <c r="Q131"/>
      <c r="T131"/>
      <c r="V131"/>
    </row>
    <row r="132" spans="1:24" x14ac:dyDescent="0.2">
      <c r="A132"/>
      <c r="B132"/>
      <c r="C132"/>
      <c r="D132"/>
      <c r="E132"/>
      <c r="F132"/>
      <c r="G132"/>
      <c r="H132"/>
      <c r="I132"/>
      <c r="P132"/>
      <c r="Q132"/>
      <c r="T132"/>
      <c r="V132"/>
    </row>
    <row r="133" spans="1:24" x14ac:dyDescent="0.2">
      <c r="F133" s="389"/>
      <c r="S133" s="155"/>
      <c r="T133"/>
      <c r="U133" s="15"/>
      <c r="V133"/>
    </row>
    <row r="134" spans="1:24" x14ac:dyDescent="0.2">
      <c r="F134" s="389"/>
      <c r="U134" s="405"/>
    </row>
    <row r="135" spans="1:24" x14ac:dyDescent="0.2">
      <c r="F135" s="389"/>
    </row>
    <row r="136" spans="1:24" x14ac:dyDescent="0.2">
      <c r="F136" s="389"/>
    </row>
  </sheetData>
  <phoneticPr fontId="0" type="noConversion"/>
  <pageMargins left="0.97" right="0.04" top="0.98" bottom="0.17" header="0.25" footer="0"/>
  <pageSetup paperSize="5" scale="84" fitToHeight="3" orientation="landscape" r:id="rId1"/>
  <headerFooter alignWithMargins="0">
    <oddHeader xml:space="preserve">&amp;C&amp;"Arial,Bold"&amp;12 &amp;14Franklin Township-General Fund
Final Budget
2019
&amp;10 </oddHeader>
  </headerFooter>
  <rowBreaks count="3" manualBreakCount="3">
    <brk id="35" max="16383" man="1"/>
    <brk id="66" max="16383" man="1"/>
    <brk id="94" max="16383" man="1"/>
  </rowBreaks>
  <ignoredErrors>
    <ignoredError sqref="H7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5"/>
  </sheetPr>
  <dimension ref="A1:W44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1" width="2" customWidth="1"/>
    <col min="2" max="3" width="2" style="1" customWidth="1"/>
    <col min="4" max="4" width="32.85546875" style="1" customWidth="1"/>
    <col min="5" max="5" width="2" style="64" customWidth="1"/>
    <col min="6" max="6" width="12" style="2" customWidth="1"/>
    <col min="7" max="7" width="2" customWidth="1"/>
    <col min="8" max="8" width="12" customWidth="1"/>
    <col min="9" max="9" width="2" customWidth="1"/>
    <col min="10" max="10" width="12" customWidth="1"/>
    <col min="11" max="11" width="2" customWidth="1"/>
    <col min="12" max="12" width="12" customWidth="1"/>
    <col min="13" max="13" width="2" customWidth="1"/>
    <col min="14" max="14" width="12" customWidth="1"/>
    <col min="15" max="15" width="2" customWidth="1"/>
    <col min="16" max="16" width="12" customWidth="1"/>
    <col min="17" max="17" width="2" customWidth="1"/>
    <col min="18" max="18" width="12" customWidth="1"/>
    <col min="19" max="19" width="2" customWidth="1"/>
    <col min="20" max="20" width="12" style="103" customWidth="1"/>
    <col min="21" max="21" width="2.7109375" style="164" customWidth="1"/>
    <col min="22" max="22" width="31.140625" style="164" customWidth="1"/>
    <col min="23" max="23" width="2.85546875" customWidth="1"/>
  </cols>
  <sheetData>
    <row r="1" spans="1:23" ht="13.5" thickBot="1" x14ac:dyDescent="0.25">
      <c r="A1" s="16"/>
      <c r="B1" s="17"/>
      <c r="C1" s="17"/>
      <c r="D1" s="17"/>
      <c r="E1" s="18"/>
      <c r="F1" s="71">
        <v>2017</v>
      </c>
      <c r="G1" s="2"/>
      <c r="H1" s="19"/>
      <c r="I1" s="19"/>
      <c r="J1" s="73" t="s">
        <v>195</v>
      </c>
      <c r="K1" s="73"/>
      <c r="L1" s="19"/>
      <c r="M1" s="408"/>
      <c r="N1" s="391"/>
      <c r="O1" s="458"/>
      <c r="P1" s="458" t="s">
        <v>191</v>
      </c>
      <c r="Q1" s="458"/>
      <c r="R1" s="458"/>
      <c r="S1" s="408"/>
      <c r="T1" s="73" t="s">
        <v>192</v>
      </c>
      <c r="U1" s="492"/>
      <c r="V1" s="492"/>
      <c r="W1" s="408"/>
    </row>
    <row r="2" spans="1:23" x14ac:dyDescent="0.2">
      <c r="A2" s="16"/>
      <c r="B2" s="17"/>
      <c r="C2" s="17"/>
      <c r="D2" s="17"/>
      <c r="E2" s="18"/>
      <c r="F2" s="118"/>
      <c r="G2" s="385"/>
      <c r="H2" s="137"/>
      <c r="I2" s="137"/>
      <c r="J2" s="113"/>
      <c r="K2" s="113"/>
      <c r="L2" s="147"/>
      <c r="M2" s="385"/>
      <c r="N2" s="86"/>
      <c r="O2" s="181"/>
      <c r="P2" s="42"/>
      <c r="Q2" s="141"/>
      <c r="R2" s="175"/>
      <c r="S2" s="408"/>
      <c r="T2" s="176"/>
      <c r="U2" s="484"/>
      <c r="V2" s="484"/>
      <c r="W2" s="408"/>
    </row>
    <row r="3" spans="1:23" s="7" customFormat="1" ht="13.5" thickBot="1" x14ac:dyDescent="0.25">
      <c r="A3" s="20"/>
      <c r="B3" s="21"/>
      <c r="C3" s="21"/>
      <c r="D3" s="21"/>
      <c r="E3" s="22"/>
      <c r="F3" s="72" t="s">
        <v>188</v>
      </c>
      <c r="G3" s="6"/>
      <c r="H3" s="73" t="s">
        <v>193</v>
      </c>
      <c r="I3" s="24"/>
      <c r="J3" s="73" t="s">
        <v>0</v>
      </c>
      <c r="K3" s="26"/>
      <c r="L3" s="73" t="s">
        <v>1</v>
      </c>
      <c r="M3" s="6"/>
      <c r="N3" s="72" t="s">
        <v>194</v>
      </c>
      <c r="O3" s="184"/>
      <c r="P3" s="72" t="s">
        <v>0</v>
      </c>
      <c r="Q3" s="131"/>
      <c r="R3" s="154" t="s">
        <v>1</v>
      </c>
      <c r="T3" s="177" t="s">
        <v>0</v>
      </c>
      <c r="U3" s="484"/>
      <c r="V3" s="503" t="s">
        <v>186</v>
      </c>
      <c r="W3" s="408"/>
    </row>
    <row r="4" spans="1:23" s="7" customFormat="1" x14ac:dyDescent="0.2">
      <c r="A4" s="20"/>
      <c r="B4" s="21"/>
      <c r="C4" s="21"/>
      <c r="D4" s="21"/>
      <c r="E4" s="22"/>
      <c r="F4" s="25"/>
      <c r="H4" s="26"/>
      <c r="I4" s="24"/>
      <c r="J4" s="26"/>
      <c r="K4" s="24"/>
      <c r="L4" s="26"/>
      <c r="N4" s="25"/>
      <c r="O4" s="23"/>
      <c r="P4" s="25"/>
      <c r="Q4" s="23"/>
      <c r="R4" s="25"/>
      <c r="T4" s="102"/>
      <c r="U4" s="496"/>
      <c r="V4" s="496"/>
      <c r="W4"/>
    </row>
    <row r="5" spans="1:23" s="39" customFormat="1" ht="20.25" x14ac:dyDescent="0.3">
      <c r="A5" s="28" t="s">
        <v>2</v>
      </c>
      <c r="B5" s="29"/>
      <c r="C5" s="29"/>
      <c r="D5" s="29"/>
      <c r="E5" s="30"/>
      <c r="F5" s="307">
        <v>58973.58</v>
      </c>
      <c r="G5" s="34"/>
      <c r="H5" s="323">
        <v>59007.28</v>
      </c>
      <c r="I5" s="35"/>
      <c r="J5" s="349">
        <v>56485</v>
      </c>
      <c r="K5" s="35"/>
      <c r="L5" s="311">
        <f>ROUND((H5-J5),5)</f>
        <v>2522.2800000000002</v>
      </c>
      <c r="M5" s="34"/>
      <c r="N5" s="342">
        <f>H5</f>
        <v>59007.28</v>
      </c>
      <c r="O5" s="32"/>
      <c r="P5" s="322">
        <v>56485</v>
      </c>
      <c r="Q5" s="37"/>
      <c r="R5" s="317">
        <f>ROUND((N5-P5),5)</f>
        <v>2522.2800000000002</v>
      </c>
      <c r="T5" s="173">
        <f>ROUNDUP(N38,0)</f>
        <v>54222</v>
      </c>
      <c r="U5" s="536" t="s">
        <v>201</v>
      </c>
      <c r="V5" s="467"/>
      <c r="W5"/>
    </row>
    <row r="6" spans="1:23" s="7" customFormat="1" x14ac:dyDescent="0.2">
      <c r="A6" s="20"/>
      <c r="B6" s="21"/>
      <c r="C6" s="21"/>
      <c r="D6" s="21"/>
      <c r="E6" s="22"/>
      <c r="F6" s="25"/>
      <c r="H6" s="26"/>
      <c r="I6" s="24"/>
      <c r="J6" s="102"/>
      <c r="K6" s="24"/>
      <c r="L6" s="26"/>
      <c r="N6" s="25"/>
      <c r="O6" s="23"/>
      <c r="P6" s="25"/>
      <c r="Q6" s="23"/>
      <c r="R6" s="25"/>
      <c r="T6" s="102"/>
      <c r="U6" s="496"/>
      <c r="V6" s="496"/>
      <c r="W6"/>
    </row>
    <row r="7" spans="1:23" x14ac:dyDescent="0.2">
      <c r="A7" s="16"/>
      <c r="B7" s="17" t="s">
        <v>4</v>
      </c>
      <c r="C7" s="17"/>
      <c r="D7" s="17"/>
      <c r="E7" s="18"/>
      <c r="F7" s="33"/>
      <c r="H7" s="40"/>
      <c r="I7" s="41"/>
      <c r="J7" s="104"/>
      <c r="K7" s="41"/>
      <c r="L7" s="40"/>
      <c r="N7" s="42"/>
      <c r="O7" s="42"/>
      <c r="P7" s="42"/>
      <c r="Q7" s="42"/>
      <c r="R7" s="42"/>
      <c r="T7" s="104"/>
    </row>
    <row r="8" spans="1:23" x14ac:dyDescent="0.2">
      <c r="A8" s="16"/>
      <c r="B8" s="17"/>
      <c r="C8" s="17" t="s">
        <v>71</v>
      </c>
      <c r="D8" s="17"/>
      <c r="E8" s="18"/>
      <c r="F8" s="33">
        <v>78453.320000000007</v>
      </c>
      <c r="H8" s="36">
        <v>76172.87</v>
      </c>
      <c r="I8" s="36"/>
      <c r="J8" s="83">
        <v>78000</v>
      </c>
      <c r="K8" s="36"/>
      <c r="L8" s="36">
        <f t="shared" ref="L8:L13" si="0">ROUND((H8-J8),5)</f>
        <v>-1827.13</v>
      </c>
      <c r="M8" s="11"/>
      <c r="N8" s="43">
        <v>78000</v>
      </c>
      <c r="O8" s="42"/>
      <c r="P8" s="378">
        <v>78000</v>
      </c>
      <c r="Q8" s="42"/>
      <c r="R8" s="82">
        <f t="shared" ref="R8:R15" si="1">N8-P8</f>
        <v>0</v>
      </c>
      <c r="T8" s="79">
        <v>57828</v>
      </c>
      <c r="U8" s="67"/>
      <c r="V8" s="469"/>
    </row>
    <row r="9" spans="1:23" x14ac:dyDescent="0.2">
      <c r="A9" s="16"/>
      <c r="B9" s="17"/>
      <c r="C9" s="17" t="s">
        <v>72</v>
      </c>
      <c r="D9" s="17"/>
      <c r="E9" s="18"/>
      <c r="F9" s="33">
        <v>969.89</v>
      </c>
      <c r="H9" s="36">
        <v>949.68</v>
      </c>
      <c r="I9" s="36"/>
      <c r="J9" s="371">
        <v>1200</v>
      </c>
      <c r="K9" s="36"/>
      <c r="L9" s="36">
        <f t="shared" si="0"/>
        <v>-250.32</v>
      </c>
      <c r="M9" s="11"/>
      <c r="N9" s="43">
        <v>1131.31</v>
      </c>
      <c r="O9" s="42"/>
      <c r="P9" s="380">
        <v>1200</v>
      </c>
      <c r="Q9" s="42"/>
      <c r="R9" s="82">
        <f t="shared" si="1"/>
        <v>-68.690000000000055</v>
      </c>
      <c r="T9" s="347">
        <v>900</v>
      </c>
      <c r="U9" s="500"/>
      <c r="V9" s="497"/>
    </row>
    <row r="10" spans="1:23" x14ac:dyDescent="0.2">
      <c r="A10" s="16"/>
      <c r="B10" s="17"/>
      <c r="C10" s="17" t="s">
        <v>73</v>
      </c>
      <c r="D10" s="17"/>
      <c r="E10" s="18"/>
      <c r="F10" s="33">
        <v>1796.63</v>
      </c>
      <c r="H10" s="36">
        <v>839.73</v>
      </c>
      <c r="I10" s="36"/>
      <c r="J10" s="83">
        <v>2000</v>
      </c>
      <c r="K10" s="36"/>
      <c r="L10" s="36">
        <f t="shared" si="0"/>
        <v>-1160.27</v>
      </c>
      <c r="M10" s="11"/>
      <c r="N10" s="43">
        <v>1000</v>
      </c>
      <c r="O10" s="42"/>
      <c r="P10" s="378">
        <v>2000</v>
      </c>
      <c r="Q10" s="42"/>
      <c r="R10" s="82">
        <f t="shared" si="1"/>
        <v>-1000</v>
      </c>
      <c r="T10" s="79">
        <v>1500</v>
      </c>
      <c r="U10" s="67"/>
      <c r="V10" s="469"/>
    </row>
    <row r="11" spans="1:23" x14ac:dyDescent="0.2">
      <c r="A11" s="16"/>
      <c r="B11" s="17"/>
      <c r="C11" s="17" t="s">
        <v>11</v>
      </c>
      <c r="D11" s="17"/>
      <c r="E11" s="18"/>
      <c r="F11" s="33">
        <v>334.36</v>
      </c>
      <c r="H11" s="36">
        <v>548.92999999999995</v>
      </c>
      <c r="I11" s="36"/>
      <c r="J11" s="372">
        <v>300</v>
      </c>
      <c r="K11" s="36"/>
      <c r="L11" s="36">
        <f t="shared" si="0"/>
        <v>248.93</v>
      </c>
      <c r="M11" s="11"/>
      <c r="N11" s="43">
        <v>700</v>
      </c>
      <c r="O11" s="42"/>
      <c r="P11" s="378">
        <v>300</v>
      </c>
      <c r="Q11" s="42"/>
      <c r="R11" s="82">
        <f t="shared" si="1"/>
        <v>400</v>
      </c>
      <c r="T11" s="348">
        <v>225</v>
      </c>
      <c r="U11" s="67"/>
      <c r="V11" s="469"/>
    </row>
    <row r="12" spans="1:23" s="408" customFormat="1" x14ac:dyDescent="0.2">
      <c r="A12" s="417"/>
      <c r="B12" s="367"/>
      <c r="C12" s="367" t="s">
        <v>86</v>
      </c>
      <c r="D12" s="367"/>
      <c r="E12" s="18"/>
      <c r="F12" s="33">
        <v>1800</v>
      </c>
      <c r="H12" s="36">
        <v>0</v>
      </c>
      <c r="I12" s="36"/>
      <c r="J12" s="372">
        <v>7200</v>
      </c>
      <c r="K12" s="36"/>
      <c r="L12" s="36">
        <f t="shared" si="0"/>
        <v>-7200</v>
      </c>
      <c r="M12" s="402"/>
      <c r="N12" s="43">
        <v>0</v>
      </c>
      <c r="O12" s="42"/>
      <c r="P12" s="378">
        <v>7200</v>
      </c>
      <c r="Q12" s="42"/>
      <c r="R12" s="82">
        <f t="shared" si="1"/>
        <v>-7200</v>
      </c>
      <c r="T12" s="406">
        <v>3600</v>
      </c>
      <c r="U12" s="67"/>
      <c r="V12" s="469" t="s">
        <v>203</v>
      </c>
      <c r="W12"/>
    </row>
    <row r="13" spans="1:23" x14ac:dyDescent="0.2">
      <c r="A13" s="16"/>
      <c r="B13" s="17"/>
      <c r="C13" s="17" t="s">
        <v>119</v>
      </c>
      <c r="D13" s="17"/>
      <c r="E13" s="18"/>
      <c r="F13" s="33">
        <v>3645</v>
      </c>
      <c r="H13" s="36">
        <v>3010</v>
      </c>
      <c r="I13" s="36"/>
      <c r="J13" s="83">
        <v>3600</v>
      </c>
      <c r="K13" s="36"/>
      <c r="L13" s="36">
        <f t="shared" si="0"/>
        <v>-590</v>
      </c>
      <c r="M13" s="11"/>
      <c r="N13" s="43">
        <v>3605</v>
      </c>
      <c r="O13" s="42"/>
      <c r="P13" s="378">
        <v>3600</v>
      </c>
      <c r="Q13" s="42"/>
      <c r="R13" s="82">
        <f t="shared" si="1"/>
        <v>5</v>
      </c>
      <c r="T13" s="406">
        <v>3600</v>
      </c>
      <c r="U13" s="67"/>
      <c r="V13" s="469"/>
    </row>
    <row r="14" spans="1:23" ht="12.75" customHeight="1" x14ac:dyDescent="0.2">
      <c r="A14" s="16"/>
      <c r="B14" s="17"/>
      <c r="C14" s="17" t="s">
        <v>144</v>
      </c>
      <c r="D14" s="17"/>
      <c r="E14" s="18"/>
      <c r="F14" s="33">
        <v>0</v>
      </c>
      <c r="H14" s="36">
        <v>0</v>
      </c>
      <c r="I14" s="418"/>
      <c r="J14" s="83">
        <v>0</v>
      </c>
      <c r="K14" s="36"/>
      <c r="L14" s="36">
        <f>ROUND((H14-J14),5)</f>
        <v>0</v>
      </c>
      <c r="M14" s="11"/>
      <c r="N14" s="43">
        <v>0</v>
      </c>
      <c r="O14" s="42"/>
      <c r="P14" s="378">
        <v>0</v>
      </c>
      <c r="Q14" s="42"/>
      <c r="R14" s="82">
        <f t="shared" si="1"/>
        <v>0</v>
      </c>
      <c r="S14" s="63"/>
      <c r="T14" s="406">
        <v>0</v>
      </c>
      <c r="U14" s="67"/>
      <c r="V14" s="469"/>
    </row>
    <row r="15" spans="1:23" ht="12.75" customHeight="1" x14ac:dyDescent="0.2">
      <c r="A15" s="16"/>
      <c r="B15" s="17"/>
      <c r="C15" s="367" t="s">
        <v>95</v>
      </c>
      <c r="D15" s="367"/>
      <c r="E15" s="18"/>
      <c r="F15" s="422">
        <v>27000</v>
      </c>
      <c r="G15" s="63"/>
      <c r="H15" s="418">
        <v>2685</v>
      </c>
      <c r="I15" s="418"/>
      <c r="J15" s="372">
        <v>20000</v>
      </c>
      <c r="K15" s="418"/>
      <c r="L15" s="418">
        <f>ROUND((H15-J15),5)</f>
        <v>-17315</v>
      </c>
      <c r="M15" s="66"/>
      <c r="N15" s="527">
        <v>35000</v>
      </c>
      <c r="O15" s="420"/>
      <c r="P15" s="378">
        <v>20000</v>
      </c>
      <c r="Q15" s="420"/>
      <c r="R15" s="378">
        <f t="shared" si="1"/>
        <v>15000</v>
      </c>
      <c r="S15" s="63"/>
      <c r="T15" s="423">
        <v>0</v>
      </c>
      <c r="U15" s="67"/>
      <c r="V15" s="469"/>
    </row>
    <row r="16" spans="1:23" ht="12.75" customHeight="1" thickBot="1" x14ac:dyDescent="0.25">
      <c r="A16" s="16"/>
      <c r="B16" s="17"/>
      <c r="C16" s="17"/>
      <c r="D16" s="17"/>
      <c r="E16" s="18"/>
      <c r="F16" s="33"/>
      <c r="H16" s="36"/>
      <c r="I16" s="36"/>
      <c r="J16" s="47"/>
      <c r="K16" s="36"/>
      <c r="L16" s="36"/>
      <c r="M16" s="11"/>
      <c r="N16" s="337"/>
      <c r="O16" s="42"/>
      <c r="P16" s="379"/>
      <c r="Q16" s="42"/>
      <c r="R16" s="50"/>
      <c r="T16" s="338"/>
      <c r="U16" s="67"/>
      <c r="V16" s="469"/>
    </row>
    <row r="17" spans="1:23" ht="13.5" thickBot="1" x14ac:dyDescent="0.25">
      <c r="A17" s="16"/>
      <c r="B17" s="17" t="s">
        <v>19</v>
      </c>
      <c r="C17" s="17"/>
      <c r="D17" s="17"/>
      <c r="E17" s="18"/>
      <c r="F17" s="51">
        <f>ROUND(SUM(F7:F16),5)</f>
        <v>113999.2</v>
      </c>
      <c r="H17" s="52">
        <f>ROUND(SUM(H7:H16),5)</f>
        <v>84206.21</v>
      </c>
      <c r="I17" s="44"/>
      <c r="J17" s="91">
        <f>SUM(J8:J16)</f>
        <v>112300</v>
      </c>
      <c r="K17" s="44"/>
      <c r="L17" s="53">
        <f>ROUND((H17-J17),5)</f>
        <v>-28093.79</v>
      </c>
      <c r="M17" s="11"/>
      <c r="N17" s="56">
        <f>SUM(N8:N16)</f>
        <v>119436.31</v>
      </c>
      <c r="O17" s="42"/>
      <c r="P17" s="381">
        <f>SUM(P8:P16)</f>
        <v>112300</v>
      </c>
      <c r="Q17" s="42"/>
      <c r="R17" s="92">
        <f>N17-P17</f>
        <v>7136.3099999999977</v>
      </c>
      <c r="T17" s="93">
        <f>SUM(T8:T16)</f>
        <v>67653</v>
      </c>
      <c r="U17" s="67"/>
      <c r="V17" s="469"/>
    </row>
    <row r="18" spans="1:23" x14ac:dyDescent="0.2">
      <c r="A18" s="16"/>
      <c r="B18" s="17"/>
      <c r="C18" s="17"/>
      <c r="D18" s="17"/>
      <c r="E18" s="18"/>
      <c r="F18" s="33"/>
      <c r="H18" s="40"/>
      <c r="I18" s="44"/>
      <c r="J18" s="44"/>
      <c r="K18" s="44"/>
      <c r="L18" s="36"/>
      <c r="M18" s="11"/>
      <c r="N18" s="45"/>
      <c r="O18" s="42"/>
      <c r="P18" s="33"/>
      <c r="Q18" s="42"/>
      <c r="R18" s="362"/>
      <c r="T18" s="44"/>
      <c r="U18" s="66"/>
      <c r="V18" s="66"/>
    </row>
    <row r="19" spans="1:23" x14ac:dyDescent="0.2">
      <c r="A19" s="16"/>
      <c r="B19" s="17"/>
      <c r="C19" s="17"/>
      <c r="D19" s="17"/>
      <c r="E19" s="18"/>
      <c r="F19" s="90"/>
      <c r="H19" s="122"/>
      <c r="I19" s="44"/>
      <c r="J19" s="83"/>
      <c r="K19" s="44"/>
      <c r="L19" s="165"/>
      <c r="M19" s="11"/>
      <c r="N19" s="217"/>
      <c r="O19" s="42"/>
      <c r="P19" s="90"/>
      <c r="Q19" s="42"/>
      <c r="R19" s="362"/>
      <c r="T19" s="247"/>
      <c r="U19" s="67"/>
      <c r="V19" s="67"/>
    </row>
    <row r="20" spans="1:23" ht="13.5" thickBot="1" x14ac:dyDescent="0.25">
      <c r="A20" s="17" t="s">
        <v>76</v>
      </c>
      <c r="B20" s="17"/>
      <c r="C20" s="17"/>
      <c r="D20" s="17"/>
      <c r="E20" s="18"/>
      <c r="F20" s="46">
        <f>F5+F17</f>
        <v>172972.78</v>
      </c>
      <c r="H20" s="55">
        <f>H5+H17</f>
        <v>143213.49</v>
      </c>
      <c r="I20" s="44"/>
      <c r="J20" s="55">
        <f>J5+J17</f>
        <v>168785</v>
      </c>
      <c r="K20" s="44"/>
      <c r="L20" s="48">
        <f>ROUND((H20-J20),5)</f>
        <v>-25571.51</v>
      </c>
      <c r="M20" s="11"/>
      <c r="N20" s="56">
        <f>N17+N5</f>
        <v>178443.59</v>
      </c>
      <c r="O20" s="42"/>
      <c r="P20" s="46">
        <f>P5+P17</f>
        <v>168785</v>
      </c>
      <c r="Q20" s="42"/>
      <c r="R20" s="50">
        <f>N20-P20</f>
        <v>9658.5899999999965</v>
      </c>
      <c r="T20" s="257">
        <f>T5+T17</f>
        <v>121875</v>
      </c>
      <c r="U20" s="215"/>
      <c r="V20" s="501"/>
    </row>
    <row r="21" spans="1:23" ht="25.5" customHeight="1" x14ac:dyDescent="0.2">
      <c r="A21" s="16"/>
      <c r="B21" s="17" t="s">
        <v>21</v>
      </c>
      <c r="C21" s="17"/>
      <c r="D21" s="17"/>
      <c r="E21" s="18"/>
      <c r="F21" s="33"/>
      <c r="H21" s="44"/>
      <c r="I21" s="44"/>
      <c r="J21" s="44"/>
      <c r="K21" s="44"/>
      <c r="L21" s="44"/>
      <c r="M21" s="11"/>
      <c r="N21" s="45"/>
      <c r="O21" s="42"/>
      <c r="P21" s="42"/>
      <c r="Q21" s="42"/>
      <c r="R21" s="362"/>
      <c r="T21" s="44"/>
      <c r="U21" s="66"/>
      <c r="V21" s="66"/>
    </row>
    <row r="22" spans="1:23" x14ac:dyDescent="0.2">
      <c r="A22" s="16"/>
      <c r="B22" s="17"/>
      <c r="C22" s="17" t="s">
        <v>169</v>
      </c>
      <c r="D22" s="17"/>
      <c r="E22" s="18"/>
      <c r="F22" s="33">
        <v>1605.01</v>
      </c>
      <c r="H22" s="44">
        <v>1145.78</v>
      </c>
      <c r="I22" s="44"/>
      <c r="J22" s="83">
        <v>1450</v>
      </c>
      <c r="K22" s="44"/>
      <c r="L22" s="372">
        <f t="shared" ref="L22:L26" si="2">H22-J22</f>
        <v>-304.22000000000003</v>
      </c>
      <c r="M22" s="11"/>
      <c r="N22" s="43">
        <v>1450</v>
      </c>
      <c r="O22" s="42"/>
      <c r="P22" s="378">
        <v>1450</v>
      </c>
      <c r="Q22" s="42"/>
      <c r="R22" s="82">
        <f>N22-P22</f>
        <v>0</v>
      </c>
      <c r="T22" s="406">
        <v>1450</v>
      </c>
      <c r="U22" s="67"/>
      <c r="V22" s="469"/>
    </row>
    <row r="23" spans="1:23" x14ac:dyDescent="0.2">
      <c r="A23" s="16"/>
      <c r="B23" s="17"/>
      <c r="C23" s="17" t="s">
        <v>78</v>
      </c>
      <c r="D23" s="17"/>
      <c r="E23" s="18"/>
      <c r="F23" s="33">
        <v>571.27</v>
      </c>
      <c r="H23" s="44">
        <v>637.65</v>
      </c>
      <c r="I23" s="44"/>
      <c r="J23" s="83">
        <v>700</v>
      </c>
      <c r="K23" s="44"/>
      <c r="L23" s="372">
        <f t="shared" si="2"/>
        <v>-62.350000000000023</v>
      </c>
      <c r="M23" s="11"/>
      <c r="N23" s="43">
        <v>700</v>
      </c>
      <c r="O23" s="42"/>
      <c r="P23" s="378">
        <v>700</v>
      </c>
      <c r="Q23" s="42"/>
      <c r="R23" s="82">
        <f t="shared" ref="R23:R36" si="3">N23-P23</f>
        <v>0</v>
      </c>
      <c r="T23" s="406">
        <v>700</v>
      </c>
      <c r="U23" s="67"/>
      <c r="V23" s="469"/>
    </row>
    <row r="24" spans="1:23" x14ac:dyDescent="0.2">
      <c r="A24" s="16"/>
      <c r="B24" s="17"/>
      <c r="C24" s="17" t="s">
        <v>79</v>
      </c>
      <c r="D24" s="17"/>
      <c r="E24" s="18"/>
      <c r="F24" s="33">
        <v>1235</v>
      </c>
      <c r="H24" s="44">
        <v>960</v>
      </c>
      <c r="I24" s="44"/>
      <c r="J24" s="83">
        <v>1400</v>
      </c>
      <c r="K24" s="44"/>
      <c r="L24" s="372">
        <f t="shared" si="2"/>
        <v>-440</v>
      </c>
      <c r="M24" s="11"/>
      <c r="N24" s="43">
        <v>1400</v>
      </c>
      <c r="O24" s="42"/>
      <c r="P24" s="378">
        <v>1400</v>
      </c>
      <c r="Q24" s="42"/>
      <c r="R24" s="82">
        <f t="shared" si="3"/>
        <v>0</v>
      </c>
      <c r="T24" s="406">
        <v>1400</v>
      </c>
      <c r="U24" s="67"/>
      <c r="V24" s="469"/>
    </row>
    <row r="25" spans="1:23" x14ac:dyDescent="0.2">
      <c r="A25" s="16"/>
      <c r="B25" s="17"/>
      <c r="C25" s="17" t="s">
        <v>80</v>
      </c>
      <c r="D25" s="17"/>
      <c r="E25" s="18"/>
      <c r="F25" s="33">
        <v>300</v>
      </c>
      <c r="H25" s="44">
        <v>405</v>
      </c>
      <c r="I25" s="44"/>
      <c r="J25" s="83">
        <v>300</v>
      </c>
      <c r="K25" s="44"/>
      <c r="L25" s="372">
        <f t="shared" si="2"/>
        <v>105</v>
      </c>
      <c r="M25" s="11"/>
      <c r="N25" s="43">
        <v>300</v>
      </c>
      <c r="O25" s="42"/>
      <c r="P25" s="378">
        <v>300</v>
      </c>
      <c r="Q25" s="42"/>
      <c r="R25" s="82">
        <f t="shared" si="3"/>
        <v>0</v>
      </c>
      <c r="T25" s="406">
        <v>300</v>
      </c>
      <c r="U25" s="67"/>
      <c r="V25" s="469"/>
    </row>
    <row r="26" spans="1:23" x14ac:dyDescent="0.2">
      <c r="A26" s="16"/>
      <c r="B26" s="17"/>
      <c r="C26" s="17" t="s">
        <v>81</v>
      </c>
      <c r="D26" s="17"/>
      <c r="E26" s="18"/>
      <c r="F26" s="33">
        <v>8319.1</v>
      </c>
      <c r="H26" s="44">
        <v>6184</v>
      </c>
      <c r="I26" s="44"/>
      <c r="J26" s="83">
        <v>8500</v>
      </c>
      <c r="K26" s="44"/>
      <c r="L26" s="372">
        <f t="shared" si="2"/>
        <v>-2316</v>
      </c>
      <c r="M26" s="11"/>
      <c r="N26" s="43">
        <v>8250</v>
      </c>
      <c r="O26" s="42"/>
      <c r="P26" s="378">
        <v>8500</v>
      </c>
      <c r="Q26" s="42"/>
      <c r="R26" s="82">
        <f t="shared" si="3"/>
        <v>-250</v>
      </c>
      <c r="T26" s="406">
        <v>8500</v>
      </c>
      <c r="U26" s="67"/>
      <c r="V26" s="469"/>
    </row>
    <row r="27" spans="1:23" x14ac:dyDescent="0.2">
      <c r="A27" s="16"/>
      <c r="B27" s="17"/>
      <c r="C27" s="17" t="s">
        <v>189</v>
      </c>
      <c r="D27" s="17"/>
      <c r="E27" s="18"/>
      <c r="F27" s="33">
        <v>42652.74</v>
      </c>
      <c r="H27" s="44">
        <v>45818.28</v>
      </c>
      <c r="I27" s="44"/>
      <c r="J27" s="83">
        <v>40000</v>
      </c>
      <c r="K27" s="44"/>
      <c r="L27" s="372">
        <f t="shared" ref="L27:L34" si="4">H27-J27</f>
        <v>5818.2799999999988</v>
      </c>
      <c r="M27" s="11"/>
      <c r="N27" s="43">
        <v>53000</v>
      </c>
      <c r="O27" s="42"/>
      <c r="P27" s="378">
        <v>40000</v>
      </c>
      <c r="Q27" s="42"/>
      <c r="R27" s="82">
        <f t="shared" si="3"/>
        <v>13000</v>
      </c>
      <c r="T27" s="406">
        <v>51000</v>
      </c>
      <c r="U27" s="67"/>
      <c r="V27" s="469"/>
    </row>
    <row r="28" spans="1:23" x14ac:dyDescent="0.2">
      <c r="A28" s="16"/>
      <c r="B28" s="17"/>
      <c r="C28" s="17" t="s">
        <v>163</v>
      </c>
      <c r="D28" s="17"/>
      <c r="E28" s="18"/>
      <c r="F28" s="33">
        <v>659.26</v>
      </c>
      <c r="H28" s="44">
        <v>1187.44</v>
      </c>
      <c r="I28" s="44"/>
      <c r="J28" s="83">
        <v>1000</v>
      </c>
      <c r="K28" s="44"/>
      <c r="L28" s="372">
        <f t="shared" si="4"/>
        <v>187.44000000000005</v>
      </c>
      <c r="M28" s="11"/>
      <c r="N28" s="43">
        <v>660</v>
      </c>
      <c r="O28" s="42"/>
      <c r="P28" s="378">
        <v>1000</v>
      </c>
      <c r="Q28" s="42"/>
      <c r="R28" s="82">
        <f t="shared" si="3"/>
        <v>-340</v>
      </c>
      <c r="T28" s="406">
        <v>1000</v>
      </c>
      <c r="U28" s="67"/>
      <c r="V28" s="469"/>
    </row>
    <row r="29" spans="1:23" s="401" customFormat="1" x14ac:dyDescent="0.2">
      <c r="A29" s="16"/>
      <c r="B29" s="17"/>
      <c r="C29" s="367" t="s">
        <v>171</v>
      </c>
      <c r="D29" s="367"/>
      <c r="E29" s="18"/>
      <c r="F29" s="33">
        <v>0</v>
      </c>
      <c r="H29" s="44">
        <v>0</v>
      </c>
      <c r="I29" s="44"/>
      <c r="J29" s="83">
        <v>0</v>
      </c>
      <c r="K29" s="44"/>
      <c r="L29" s="372">
        <f t="shared" si="4"/>
        <v>0</v>
      </c>
      <c r="M29" s="402"/>
      <c r="N29" s="43">
        <v>0</v>
      </c>
      <c r="O29" s="42"/>
      <c r="P29" s="378">
        <v>0</v>
      </c>
      <c r="Q29" s="42"/>
      <c r="R29" s="82">
        <f t="shared" si="3"/>
        <v>0</v>
      </c>
      <c r="T29" s="406">
        <v>0</v>
      </c>
      <c r="U29" s="67"/>
      <c r="V29" s="469"/>
      <c r="W29"/>
    </row>
    <row r="30" spans="1:23" x14ac:dyDescent="0.2">
      <c r="A30" s="16"/>
      <c r="B30" s="17"/>
      <c r="C30" s="17" t="s">
        <v>82</v>
      </c>
      <c r="D30" s="17"/>
      <c r="E30" s="18"/>
      <c r="F30" s="33">
        <v>50000</v>
      </c>
      <c r="H30" s="44">
        <v>53000</v>
      </c>
      <c r="I30" s="44"/>
      <c r="J30" s="83">
        <v>53000</v>
      </c>
      <c r="K30" s="44"/>
      <c r="L30" s="372">
        <f t="shared" si="4"/>
        <v>0</v>
      </c>
      <c r="M30" s="11"/>
      <c r="N30" s="43">
        <v>53000</v>
      </c>
      <c r="O30" s="42"/>
      <c r="P30" s="378">
        <v>53000</v>
      </c>
      <c r="Q30" s="42"/>
      <c r="R30" s="82">
        <f t="shared" si="3"/>
        <v>0</v>
      </c>
      <c r="T30" s="406">
        <v>55000</v>
      </c>
      <c r="U30" s="67"/>
      <c r="V30" s="469"/>
    </row>
    <row r="31" spans="1:23" x14ac:dyDescent="0.2">
      <c r="A31" s="16"/>
      <c r="B31" s="17"/>
      <c r="C31" s="17" t="s">
        <v>112</v>
      </c>
      <c r="D31" s="17"/>
      <c r="E31" s="18"/>
      <c r="F31" s="33">
        <v>5868.36</v>
      </c>
      <c r="H31" s="44">
        <v>2654.16</v>
      </c>
      <c r="I31" s="44"/>
      <c r="J31" s="83">
        <v>3051</v>
      </c>
      <c r="K31" s="44"/>
      <c r="L31" s="372">
        <f t="shared" si="4"/>
        <v>-396.84000000000015</v>
      </c>
      <c r="M31" s="11"/>
      <c r="N31" s="43">
        <v>3256</v>
      </c>
      <c r="O31" s="42"/>
      <c r="P31" s="378">
        <v>3051</v>
      </c>
      <c r="Q31" s="42"/>
      <c r="R31" s="82">
        <f t="shared" si="3"/>
        <v>205</v>
      </c>
      <c r="T31" s="406">
        <v>615</v>
      </c>
      <c r="U31" s="67"/>
      <c r="V31" s="469"/>
    </row>
    <row r="32" spans="1:23" s="401" customFormat="1" x14ac:dyDescent="0.2">
      <c r="A32" s="16"/>
      <c r="B32" s="17"/>
      <c r="C32" s="367" t="s">
        <v>115</v>
      </c>
      <c r="D32" s="367"/>
      <c r="E32" s="18"/>
      <c r="F32" s="33">
        <v>1865</v>
      </c>
      <c r="H32" s="44">
        <v>465.79</v>
      </c>
      <c r="I32" s="44"/>
      <c r="J32" s="83">
        <v>2500</v>
      </c>
      <c r="K32" s="44"/>
      <c r="L32" s="372">
        <f t="shared" si="4"/>
        <v>-2034.21</v>
      </c>
      <c r="M32" s="402"/>
      <c r="N32" s="43">
        <v>1500</v>
      </c>
      <c r="O32" s="42"/>
      <c r="P32" s="378">
        <v>2500</v>
      </c>
      <c r="Q32" s="42"/>
      <c r="R32" s="82">
        <f t="shared" si="3"/>
        <v>-1000</v>
      </c>
      <c r="T32" s="406">
        <v>1000</v>
      </c>
      <c r="U32" s="67"/>
      <c r="V32" s="469"/>
      <c r="W32"/>
    </row>
    <row r="33" spans="1:23" x14ac:dyDescent="0.2">
      <c r="A33" s="16"/>
      <c r="B33" s="17"/>
      <c r="C33" s="17" t="s">
        <v>84</v>
      </c>
      <c r="D33" s="17"/>
      <c r="E33" s="18"/>
      <c r="F33" s="33">
        <v>802.03</v>
      </c>
      <c r="H33" s="44">
        <v>514.69000000000005</v>
      </c>
      <c r="I33" s="44"/>
      <c r="J33" s="83">
        <v>650</v>
      </c>
      <c r="K33" s="44"/>
      <c r="L33" s="372">
        <f t="shared" si="4"/>
        <v>-135.30999999999995</v>
      </c>
      <c r="M33" s="11"/>
      <c r="N33" s="43">
        <v>631</v>
      </c>
      <c r="O33" s="42"/>
      <c r="P33" s="378">
        <v>650</v>
      </c>
      <c r="Q33" s="42"/>
      <c r="R33" s="82">
        <f t="shared" si="3"/>
        <v>-19</v>
      </c>
      <c r="S33" s="63"/>
      <c r="T33" s="406">
        <v>655</v>
      </c>
      <c r="U33" s="67"/>
      <c r="V33" s="469"/>
    </row>
    <row r="34" spans="1:23" x14ac:dyDescent="0.2">
      <c r="A34" s="16">
        <v>87.73</v>
      </c>
      <c r="B34" s="17"/>
      <c r="C34" s="17" t="s">
        <v>113</v>
      </c>
      <c r="D34" s="17"/>
      <c r="E34" s="18"/>
      <c r="F34" s="33">
        <v>87.73</v>
      </c>
      <c r="H34" s="44">
        <v>55.65</v>
      </c>
      <c r="I34" s="44"/>
      <c r="J34" s="83">
        <v>90</v>
      </c>
      <c r="K34" s="44"/>
      <c r="L34" s="372">
        <f t="shared" si="4"/>
        <v>-34.35</v>
      </c>
      <c r="M34" s="11"/>
      <c r="N34" s="43">
        <v>75</v>
      </c>
      <c r="O34" s="42"/>
      <c r="P34" s="378">
        <v>90</v>
      </c>
      <c r="Q34" s="42"/>
      <c r="R34" s="82">
        <f t="shared" si="3"/>
        <v>-15</v>
      </c>
      <c r="T34" s="423">
        <v>80</v>
      </c>
      <c r="U34" s="67"/>
      <c r="V34" s="469"/>
    </row>
    <row r="35" spans="1:23" ht="13.5" thickBot="1" x14ac:dyDescent="0.25">
      <c r="A35" s="16"/>
      <c r="B35" s="17"/>
      <c r="C35" s="17"/>
      <c r="D35" s="17"/>
      <c r="E35" s="18"/>
      <c r="F35" s="33"/>
      <c r="H35" s="44"/>
      <c r="I35" s="44"/>
      <c r="J35" s="47"/>
      <c r="K35" s="44"/>
      <c r="L35" s="55"/>
      <c r="M35" s="11"/>
      <c r="N35" s="337"/>
      <c r="O35" s="42"/>
      <c r="P35" s="45"/>
      <c r="Q35" s="42"/>
      <c r="R35" s="50"/>
      <c r="T35" s="338"/>
      <c r="U35" s="67"/>
      <c r="V35" s="67"/>
    </row>
    <row r="36" spans="1:23" ht="13.5" thickBot="1" x14ac:dyDescent="0.25">
      <c r="A36" s="16"/>
      <c r="B36" s="17" t="s">
        <v>69</v>
      </c>
      <c r="C36" s="17"/>
      <c r="D36" s="17"/>
      <c r="E36" s="18"/>
      <c r="F36" s="51">
        <f>(SUM(F21:F34))</f>
        <v>113965.5</v>
      </c>
      <c r="H36" s="52">
        <f>SUM(H22:H35)</f>
        <v>113028.43999999999</v>
      </c>
      <c r="I36" s="44"/>
      <c r="J36" s="52">
        <f>SUM(J22:J35)</f>
        <v>112641</v>
      </c>
      <c r="K36" s="44"/>
      <c r="L36" s="52">
        <f>SUM(L22:L34)</f>
        <v>387.43999999999858</v>
      </c>
      <c r="M36" s="11"/>
      <c r="N36" s="172">
        <f>(SUM(N21:N34))</f>
        <v>124222</v>
      </c>
      <c r="O36" s="42"/>
      <c r="P36" s="51">
        <f>SUM(P22:P35)</f>
        <v>112641</v>
      </c>
      <c r="Q36" s="42"/>
      <c r="R36" s="92">
        <f t="shared" si="3"/>
        <v>11581</v>
      </c>
      <c r="T36" s="374">
        <f>SUM(T22:T35)</f>
        <v>121700</v>
      </c>
      <c r="U36" s="215"/>
      <c r="V36" s="501"/>
    </row>
    <row r="37" spans="1:23" x14ac:dyDescent="0.2">
      <c r="A37" s="16"/>
      <c r="B37" s="17"/>
      <c r="C37" s="17"/>
      <c r="D37" s="17"/>
      <c r="E37" s="18"/>
      <c r="F37" s="90"/>
      <c r="H37" s="122"/>
      <c r="I37" s="44"/>
      <c r="J37" s="83"/>
      <c r="K37" s="83"/>
      <c r="L37" s="122"/>
      <c r="M37" s="125"/>
      <c r="N37" s="82"/>
      <c r="O37" s="141"/>
      <c r="P37" s="90"/>
      <c r="Q37" s="141"/>
      <c r="R37" s="82"/>
      <c r="S37" s="4"/>
      <c r="T37" s="83"/>
      <c r="U37" s="67"/>
      <c r="V37" s="67"/>
    </row>
    <row r="38" spans="1:23" s="14" customFormat="1" ht="15" customHeight="1" thickBot="1" x14ac:dyDescent="0.25">
      <c r="A38" s="57" t="s">
        <v>70</v>
      </c>
      <c r="B38" s="17"/>
      <c r="C38" s="17"/>
      <c r="D38" s="17"/>
      <c r="E38" s="18"/>
      <c r="F38" s="58">
        <f>F20-F36</f>
        <v>59007.28</v>
      </c>
      <c r="H38" s="116">
        <f>H20-H36</f>
        <v>30185.050000000003</v>
      </c>
      <c r="I38" s="60"/>
      <c r="J38" s="116">
        <f>J20-J36</f>
        <v>56144</v>
      </c>
      <c r="K38" s="61"/>
      <c r="L38" s="116">
        <f>L20-L36</f>
        <v>-25958.949999999997</v>
      </c>
      <c r="M38" s="13"/>
      <c r="N38" s="314">
        <f>N20-N36+N37</f>
        <v>54221.59</v>
      </c>
      <c r="O38" s="62"/>
      <c r="P38" s="58">
        <f>P20-P36</f>
        <v>56144</v>
      </c>
      <c r="Q38" s="62"/>
      <c r="R38" s="58">
        <f>R20-R36+R37</f>
        <v>-1922.4100000000035</v>
      </c>
      <c r="T38" s="416">
        <f>T20-T36</f>
        <v>175</v>
      </c>
      <c r="U38" s="498"/>
      <c r="V38" s="502"/>
      <c r="W38"/>
    </row>
    <row r="39" spans="1:23" s="63" customFormat="1" ht="13.5" thickTop="1" x14ac:dyDescent="0.2">
      <c r="B39" s="64"/>
      <c r="C39" s="64"/>
      <c r="D39" s="64"/>
      <c r="E39" s="64"/>
      <c r="F39" s="65"/>
      <c r="H39" s="66"/>
      <c r="I39" s="66"/>
      <c r="J39" s="66"/>
      <c r="K39" s="66"/>
      <c r="L39" s="66"/>
      <c r="M39" s="66"/>
      <c r="N39" s="67"/>
      <c r="P39" s="68"/>
      <c r="T39" s="174"/>
      <c r="U39" s="174"/>
      <c r="V39" s="174"/>
      <c r="W39"/>
    </row>
    <row r="40" spans="1:23" s="63" customFormat="1" ht="20.25" x14ac:dyDescent="0.3">
      <c r="A40" s="537" t="s">
        <v>201</v>
      </c>
      <c r="B40"/>
      <c r="C40"/>
      <c r="D40" t="s">
        <v>202</v>
      </c>
      <c r="E40"/>
      <c r="F40"/>
      <c r="H40" s="66"/>
      <c r="I40" s="66"/>
      <c r="J40" s="66"/>
      <c r="K40" s="66"/>
      <c r="L40" s="66"/>
      <c r="M40" s="66"/>
      <c r="N40" s="66"/>
      <c r="T40" s="164"/>
      <c r="U40" s="164"/>
      <c r="V40" s="164"/>
      <c r="W40"/>
    </row>
    <row r="41" spans="1:23" s="69" customFormat="1" x14ac:dyDescent="0.2">
      <c r="A41"/>
      <c r="B41"/>
      <c r="C41"/>
      <c r="D41"/>
      <c r="E41"/>
      <c r="F41"/>
      <c r="T41" s="66"/>
      <c r="U41" s="66"/>
      <c r="V41" s="66"/>
      <c r="W41"/>
    </row>
    <row r="42" spans="1:23" x14ac:dyDescent="0.2">
      <c r="B42"/>
      <c r="C42"/>
      <c r="D42"/>
      <c r="E42"/>
      <c r="F42"/>
    </row>
    <row r="43" spans="1:23" x14ac:dyDescent="0.2">
      <c r="B43"/>
      <c r="C43"/>
      <c r="D43"/>
      <c r="E43"/>
      <c r="F43"/>
    </row>
    <row r="44" spans="1:23" x14ac:dyDescent="0.2">
      <c r="B44"/>
      <c r="C44"/>
      <c r="D44"/>
      <c r="E44"/>
      <c r="F44"/>
    </row>
  </sheetData>
  <phoneticPr fontId="6" type="noConversion"/>
  <pageMargins left="1" right="0.28000000000000003" top="1" bottom="0.5" header="0.25" footer="0.5"/>
  <pageSetup paperSize="5" scale="80" orientation="landscape" r:id="rId1"/>
  <headerFooter alignWithMargins="0">
    <oddHeader>&amp;C&amp;"Arial,Bold"&amp;12 &amp;14Park and Recreation Fund&amp;12
&amp;14Final Budget
 2019&amp;R&amp;D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V42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 x14ac:dyDescent="0.2"/>
  <cols>
    <col min="1" max="1" width="2.140625" style="1" customWidth="1"/>
    <col min="2" max="2" width="2" style="1" customWidth="1"/>
    <col min="3" max="3" width="31.85546875" style="1" customWidth="1"/>
    <col min="4" max="4" width="2" style="1" customWidth="1"/>
    <col min="5" max="5" width="12" style="2" customWidth="1"/>
    <col min="6" max="6" width="2" customWidth="1"/>
    <col min="7" max="7" width="12" customWidth="1"/>
    <col min="8" max="8" width="2" customWidth="1"/>
    <col min="9" max="9" width="12" customWidth="1"/>
    <col min="10" max="10" width="2" customWidth="1"/>
    <col min="11" max="11" width="12" customWidth="1"/>
    <col min="12" max="12" width="2" customWidth="1"/>
    <col min="13" max="13" width="12" customWidth="1"/>
    <col min="14" max="14" width="2" style="242" customWidth="1"/>
    <col min="15" max="15" width="12" customWidth="1"/>
    <col min="16" max="16" width="2" customWidth="1"/>
    <col min="17" max="17" width="12" customWidth="1"/>
    <col min="18" max="18" width="2" style="63" customWidth="1"/>
    <col min="19" max="19" width="13.28515625" style="68" customWidth="1"/>
    <col min="20" max="20" width="2.7109375" style="68" customWidth="1"/>
    <col min="21" max="21" width="28.140625" style="68" customWidth="1"/>
    <col min="22" max="22" width="3" style="190" customWidth="1"/>
  </cols>
  <sheetData>
    <row r="1" spans="1:22" ht="13.5" thickBot="1" x14ac:dyDescent="0.25">
      <c r="A1" s="70"/>
      <c r="B1" s="70"/>
      <c r="C1" s="70"/>
      <c r="E1" s="71">
        <v>2017</v>
      </c>
      <c r="F1" s="2"/>
      <c r="G1" s="19"/>
      <c r="H1" s="19"/>
      <c r="I1" s="73" t="s">
        <v>198</v>
      </c>
      <c r="J1" s="73"/>
      <c r="K1" s="19"/>
      <c r="L1" s="408"/>
      <c r="M1" s="391"/>
      <c r="N1" s="458"/>
      <c r="O1" s="458" t="s">
        <v>191</v>
      </c>
      <c r="P1" s="458"/>
      <c r="Q1" s="458"/>
      <c r="R1" s="408"/>
      <c r="S1" s="73" t="s">
        <v>192</v>
      </c>
      <c r="T1" s="492"/>
      <c r="U1" s="492"/>
      <c r="V1" s="186"/>
    </row>
    <row r="2" spans="1:22" x14ac:dyDescent="0.2">
      <c r="A2" s="17"/>
      <c r="B2" s="17"/>
      <c r="C2" s="17"/>
      <c r="D2" s="3"/>
      <c r="E2" s="118"/>
      <c r="F2" s="385"/>
      <c r="G2" s="137"/>
      <c r="H2" s="137"/>
      <c r="I2" s="113"/>
      <c r="J2" s="113"/>
      <c r="K2" s="147"/>
      <c r="L2" s="385"/>
      <c r="M2" s="86"/>
      <c r="N2" s="181"/>
      <c r="O2" s="42"/>
      <c r="P2" s="141"/>
      <c r="Q2" s="175"/>
      <c r="R2" s="408"/>
      <c r="S2" s="176"/>
      <c r="T2" s="484"/>
      <c r="U2" s="484"/>
      <c r="V2" s="186"/>
    </row>
    <row r="3" spans="1:22" s="7" customFormat="1" ht="13.5" thickBot="1" x14ac:dyDescent="0.25">
      <c r="A3" s="21"/>
      <c r="B3" s="21"/>
      <c r="C3" s="21"/>
      <c r="D3" s="5"/>
      <c r="E3" s="72" t="s">
        <v>188</v>
      </c>
      <c r="F3" s="6"/>
      <c r="G3" s="73" t="s">
        <v>193</v>
      </c>
      <c r="H3" s="24"/>
      <c r="I3" s="73" t="s">
        <v>0</v>
      </c>
      <c r="J3" s="26"/>
      <c r="K3" s="73" t="s">
        <v>1</v>
      </c>
      <c r="L3" s="6"/>
      <c r="M3" s="72" t="s">
        <v>194</v>
      </c>
      <c r="N3" s="184"/>
      <c r="O3" s="72" t="s">
        <v>0</v>
      </c>
      <c r="P3" s="131"/>
      <c r="Q3" s="154" t="s">
        <v>1</v>
      </c>
      <c r="S3" s="177" t="s">
        <v>0</v>
      </c>
      <c r="T3" s="484"/>
      <c r="U3" s="503" t="s">
        <v>186</v>
      </c>
      <c r="V3" s="187"/>
    </row>
    <row r="4" spans="1:22" s="7" customFormat="1" ht="9.75" customHeight="1" x14ac:dyDescent="0.2">
      <c r="A4" s="20"/>
      <c r="B4" s="21"/>
      <c r="C4" s="21"/>
      <c r="D4" s="5"/>
      <c r="E4" s="25"/>
      <c r="G4" s="26"/>
      <c r="H4" s="24"/>
      <c r="I4" s="26"/>
      <c r="J4" s="24"/>
      <c r="K4" s="26"/>
      <c r="M4" s="86"/>
      <c r="N4" s="289"/>
      <c r="O4" s="86"/>
      <c r="P4" s="85"/>
      <c r="Q4" s="86"/>
      <c r="R4" s="296"/>
      <c r="S4" s="27"/>
      <c r="T4" s="468"/>
      <c r="U4" s="468"/>
      <c r="V4" s="187"/>
    </row>
    <row r="5" spans="1:22" s="7" customFormat="1" ht="9.75" customHeight="1" x14ac:dyDescent="0.2">
      <c r="A5" s="20"/>
      <c r="B5" s="21"/>
      <c r="C5" s="21"/>
      <c r="D5" s="5"/>
      <c r="E5" s="25"/>
      <c r="G5" s="26"/>
      <c r="H5" s="24"/>
      <c r="I5" s="26"/>
      <c r="J5" s="24"/>
      <c r="K5" s="26"/>
      <c r="M5" s="86"/>
      <c r="N5" s="289"/>
      <c r="O5" s="86"/>
      <c r="P5" s="85"/>
      <c r="Q5" s="86"/>
      <c r="R5" s="296"/>
      <c r="S5" s="27"/>
      <c r="T5" s="468"/>
      <c r="U5" s="468"/>
      <c r="V5" s="187"/>
    </row>
    <row r="6" spans="1:22" s="7" customFormat="1" x14ac:dyDescent="0.2">
      <c r="A6" s="87" t="s">
        <v>2</v>
      </c>
      <c r="B6" s="21"/>
      <c r="C6" s="21"/>
      <c r="D6" s="5"/>
      <c r="E6" s="161">
        <v>105252.57</v>
      </c>
      <c r="F6" s="88"/>
      <c r="G6" s="315">
        <f>E28</f>
        <v>105328.26999999999</v>
      </c>
      <c r="H6" s="76"/>
      <c r="I6" s="349">
        <v>106052</v>
      </c>
      <c r="J6" s="76"/>
      <c r="K6" s="309">
        <f>ROUND((G6-I6),5)</f>
        <v>-723.73</v>
      </c>
      <c r="L6" s="88"/>
      <c r="M6" s="340">
        <f>E28</f>
        <v>105328.26999999999</v>
      </c>
      <c r="N6" s="290"/>
      <c r="O6" s="313">
        <v>106052</v>
      </c>
      <c r="P6" s="89"/>
      <c r="Q6" s="90">
        <f>ROUND((M6-O6),5)</f>
        <v>-723.73</v>
      </c>
      <c r="R6" s="75"/>
      <c r="S6" s="173">
        <f>ROUNDUP(M28,0)</f>
        <v>115674</v>
      </c>
      <c r="T6" s="493"/>
      <c r="U6" s="467"/>
      <c r="V6" s="187"/>
    </row>
    <row r="7" spans="1:22" s="7" customFormat="1" ht="14.25" customHeight="1" x14ac:dyDescent="0.2">
      <c r="A7" s="21"/>
      <c r="B7" s="21"/>
      <c r="C7" s="21"/>
      <c r="D7" s="5"/>
      <c r="E7" s="25"/>
      <c r="G7" s="26"/>
      <c r="H7" s="24"/>
      <c r="I7" s="27"/>
      <c r="J7" s="24"/>
      <c r="K7" s="26"/>
      <c r="M7" s="86"/>
      <c r="N7" s="289"/>
      <c r="O7" s="86"/>
      <c r="P7" s="85"/>
      <c r="Q7" s="86"/>
      <c r="R7" s="296"/>
      <c r="S7" s="27"/>
      <c r="T7" s="468"/>
      <c r="U7" s="468"/>
      <c r="V7" s="187"/>
    </row>
    <row r="8" spans="1:22" ht="12" customHeight="1" x14ac:dyDescent="0.2">
      <c r="A8" s="17"/>
      <c r="B8" s="17" t="s">
        <v>4</v>
      </c>
      <c r="C8" s="17"/>
      <c r="D8" s="3"/>
      <c r="E8" s="33"/>
      <c r="G8" s="16"/>
      <c r="H8" s="16"/>
      <c r="I8" s="113"/>
      <c r="J8" s="16"/>
      <c r="K8" s="16"/>
      <c r="M8" s="42"/>
      <c r="N8" s="288"/>
      <c r="O8" s="42"/>
      <c r="P8" s="42"/>
      <c r="Q8" s="42"/>
      <c r="S8" s="113"/>
      <c r="V8" s="186"/>
    </row>
    <row r="9" spans="1:22" x14ac:dyDescent="0.2">
      <c r="A9" s="17"/>
      <c r="B9" s="17"/>
      <c r="C9" s="17" t="s">
        <v>71</v>
      </c>
      <c r="D9" s="3"/>
      <c r="E9" s="33">
        <v>143951.04000000001</v>
      </c>
      <c r="G9" s="44">
        <v>139766.72</v>
      </c>
      <c r="H9" s="44"/>
      <c r="I9" s="44">
        <v>144590</v>
      </c>
      <c r="J9" s="44"/>
      <c r="K9" s="40">
        <f t="shared" ref="K9:K15" si="0">ROUND((G9-I9),5)</f>
        <v>-4823.28</v>
      </c>
      <c r="L9" s="11"/>
      <c r="M9" s="43">
        <v>144590</v>
      </c>
      <c r="N9" s="291"/>
      <c r="O9" s="45">
        <v>144590</v>
      </c>
      <c r="P9" s="45"/>
      <c r="Q9" s="90">
        <f t="shared" ref="Q9:Q17" si="1">ROUND((M9-O9),5)</f>
        <v>0</v>
      </c>
      <c r="R9" s="66"/>
      <c r="S9" s="79">
        <v>144590</v>
      </c>
      <c r="T9" s="67"/>
      <c r="U9" s="469"/>
      <c r="V9" s="186"/>
    </row>
    <row r="10" spans="1:22" x14ac:dyDescent="0.2">
      <c r="A10" s="17"/>
      <c r="B10" s="17"/>
      <c r="C10" s="17" t="s">
        <v>87</v>
      </c>
      <c r="D10" s="3"/>
      <c r="E10" s="33">
        <v>1779.61</v>
      </c>
      <c r="G10" s="44">
        <v>1742.53</v>
      </c>
      <c r="H10" s="44"/>
      <c r="I10" s="44">
        <v>2500</v>
      </c>
      <c r="J10" s="44"/>
      <c r="K10" s="40">
        <f t="shared" si="0"/>
        <v>-757.47</v>
      </c>
      <c r="L10" s="11"/>
      <c r="M10" s="43">
        <v>1743</v>
      </c>
      <c r="N10" s="291"/>
      <c r="O10" s="45">
        <v>2500</v>
      </c>
      <c r="P10" s="45"/>
      <c r="Q10" s="90">
        <f t="shared" si="1"/>
        <v>-757</v>
      </c>
      <c r="R10" s="66"/>
      <c r="S10" s="79">
        <v>2000</v>
      </c>
      <c r="T10" s="67"/>
      <c r="U10" s="469"/>
      <c r="V10" s="186"/>
    </row>
    <row r="11" spans="1:22" x14ac:dyDescent="0.2">
      <c r="A11" s="17"/>
      <c r="B11" s="17"/>
      <c r="C11" s="17" t="s">
        <v>88</v>
      </c>
      <c r="D11" s="3"/>
      <c r="E11" s="33">
        <v>3100.75</v>
      </c>
      <c r="G11" s="44">
        <v>1801.09</v>
      </c>
      <c r="H11" s="44"/>
      <c r="I11" s="44">
        <v>3000</v>
      </c>
      <c r="J11" s="44"/>
      <c r="K11" s="40">
        <f t="shared" si="0"/>
        <v>-1198.9100000000001</v>
      </c>
      <c r="L11" s="11"/>
      <c r="M11" s="43">
        <v>2145</v>
      </c>
      <c r="N11" s="291"/>
      <c r="O11" s="45">
        <v>3000</v>
      </c>
      <c r="P11" s="45"/>
      <c r="Q11" s="90">
        <f t="shared" si="1"/>
        <v>-855</v>
      </c>
      <c r="R11" s="66"/>
      <c r="S11" s="79">
        <v>2500</v>
      </c>
      <c r="T11" s="67"/>
      <c r="U11" s="469"/>
      <c r="V11" s="186"/>
    </row>
    <row r="12" spans="1:22" x14ac:dyDescent="0.2">
      <c r="A12" s="17"/>
      <c r="B12" s="17"/>
      <c r="C12" s="17" t="s">
        <v>85</v>
      </c>
      <c r="D12" s="3"/>
      <c r="E12" s="90">
        <v>632.01</v>
      </c>
      <c r="G12" s="44">
        <v>1005.43</v>
      </c>
      <c r="H12" s="44"/>
      <c r="I12" s="44">
        <v>550</v>
      </c>
      <c r="J12" s="44"/>
      <c r="K12" s="40">
        <f t="shared" si="0"/>
        <v>455.43</v>
      </c>
      <c r="L12" s="11"/>
      <c r="M12" s="43">
        <v>1340</v>
      </c>
      <c r="N12" s="291"/>
      <c r="O12" s="45">
        <v>550</v>
      </c>
      <c r="P12" s="45"/>
      <c r="Q12" s="90">
        <f t="shared" si="1"/>
        <v>790</v>
      </c>
      <c r="R12" s="66"/>
      <c r="S12" s="79">
        <v>1350</v>
      </c>
      <c r="T12" s="67"/>
      <c r="U12" s="469"/>
      <c r="V12" s="186"/>
    </row>
    <row r="13" spans="1:22" x14ac:dyDescent="0.2">
      <c r="A13" s="17"/>
      <c r="B13" s="17"/>
      <c r="C13" s="17" t="s">
        <v>131</v>
      </c>
      <c r="D13" s="3"/>
      <c r="E13" s="90">
        <v>0</v>
      </c>
      <c r="G13" s="44">
        <v>0</v>
      </c>
      <c r="H13" s="44"/>
      <c r="I13" s="44">
        <v>0</v>
      </c>
      <c r="J13" s="44"/>
      <c r="K13" s="40">
        <f t="shared" si="0"/>
        <v>0</v>
      </c>
      <c r="L13" s="11"/>
      <c r="M13" s="43">
        <v>0</v>
      </c>
      <c r="N13" s="295"/>
      <c r="O13" s="45">
        <v>0</v>
      </c>
      <c r="P13" s="45"/>
      <c r="Q13" s="90">
        <f t="shared" si="1"/>
        <v>0</v>
      </c>
      <c r="S13" s="79">
        <v>0</v>
      </c>
      <c r="T13" s="67"/>
      <c r="U13" s="469"/>
      <c r="V13" s="297"/>
    </row>
    <row r="14" spans="1:22" ht="14.25" x14ac:dyDescent="0.2">
      <c r="A14" s="17"/>
      <c r="B14" s="17"/>
      <c r="C14" s="17" t="s">
        <v>89</v>
      </c>
      <c r="D14" s="3"/>
      <c r="E14" s="90">
        <v>0</v>
      </c>
      <c r="F14" s="4"/>
      <c r="G14" s="83">
        <v>0</v>
      </c>
      <c r="H14" s="83"/>
      <c r="I14" s="83">
        <v>0</v>
      </c>
      <c r="J14" s="83"/>
      <c r="K14" s="122">
        <f t="shared" si="0"/>
        <v>0</v>
      </c>
      <c r="L14" s="125"/>
      <c r="M14" s="43">
        <v>0</v>
      </c>
      <c r="N14" s="292"/>
      <c r="O14" s="82">
        <v>0</v>
      </c>
      <c r="P14" s="82"/>
      <c r="Q14" s="90">
        <f t="shared" si="1"/>
        <v>0</v>
      </c>
      <c r="R14" s="67"/>
      <c r="S14" s="79">
        <v>0</v>
      </c>
      <c r="T14" s="67"/>
      <c r="U14" s="469"/>
      <c r="V14" s="204"/>
    </row>
    <row r="15" spans="1:22" s="408" customFormat="1" ht="14.25" x14ac:dyDescent="0.2">
      <c r="A15" s="17"/>
      <c r="B15" s="17"/>
      <c r="C15" s="17" t="s">
        <v>142</v>
      </c>
      <c r="D15" s="3"/>
      <c r="E15" s="90">
        <v>17500</v>
      </c>
      <c r="F15" s="4"/>
      <c r="G15" s="83">
        <v>0</v>
      </c>
      <c r="H15" s="83"/>
      <c r="I15" s="83">
        <v>20000</v>
      </c>
      <c r="J15" s="83"/>
      <c r="K15" s="122">
        <f t="shared" si="0"/>
        <v>-20000</v>
      </c>
      <c r="L15" s="125"/>
      <c r="M15" s="43">
        <v>20000</v>
      </c>
      <c r="N15" s="292"/>
      <c r="O15" s="82">
        <v>20000</v>
      </c>
      <c r="P15" s="82"/>
      <c r="Q15" s="90">
        <f t="shared" si="1"/>
        <v>0</v>
      </c>
      <c r="R15" s="67"/>
      <c r="S15" s="153">
        <v>55000</v>
      </c>
      <c r="T15" s="67"/>
      <c r="U15" s="469"/>
      <c r="V15" s="204"/>
    </row>
    <row r="16" spans="1:22" ht="15" thickBot="1" x14ac:dyDescent="0.25">
      <c r="A16" s="17"/>
      <c r="B16" s="17"/>
      <c r="C16" s="17" t="s">
        <v>200</v>
      </c>
      <c r="D16" s="3"/>
      <c r="E16" s="90">
        <v>0</v>
      </c>
      <c r="F16" s="4"/>
      <c r="G16" s="83">
        <v>7415.34</v>
      </c>
      <c r="H16" s="83"/>
      <c r="I16" s="83">
        <v>0</v>
      </c>
      <c r="J16" s="83"/>
      <c r="K16" s="122">
        <f t="shared" ref="K16:K17" si="2">ROUND((G16-I16),5)</f>
        <v>7415.34</v>
      </c>
      <c r="L16" s="125"/>
      <c r="M16" s="43">
        <v>7415</v>
      </c>
      <c r="N16" s="292"/>
      <c r="O16" s="82">
        <v>0</v>
      </c>
      <c r="P16" s="82"/>
      <c r="Q16" s="46">
        <f t="shared" si="1"/>
        <v>7415</v>
      </c>
      <c r="R16" s="67"/>
      <c r="S16" s="80">
        <v>0</v>
      </c>
      <c r="T16" s="67"/>
      <c r="U16" s="469"/>
      <c r="V16" s="204"/>
    </row>
    <row r="17" spans="1:22" ht="13.5" thickBot="1" x14ac:dyDescent="0.25">
      <c r="A17" s="17"/>
      <c r="B17" s="17" t="s">
        <v>19</v>
      </c>
      <c r="C17" s="17"/>
      <c r="D17" s="3"/>
      <c r="E17" s="51">
        <f>ROUND(SUM(E9:E16),5)</f>
        <v>166963.41</v>
      </c>
      <c r="G17" s="91">
        <f>SUM(G9:G16)</f>
        <v>151731.10999999999</v>
      </c>
      <c r="H17" s="44"/>
      <c r="I17" s="91">
        <f>SUM(I9:I16)</f>
        <v>170640</v>
      </c>
      <c r="J17" s="44"/>
      <c r="K17" s="52">
        <f t="shared" si="2"/>
        <v>-18908.89</v>
      </c>
      <c r="L17" s="11"/>
      <c r="M17" s="54">
        <f>SUM(M9:M16)</f>
        <v>177233</v>
      </c>
      <c r="N17" s="291"/>
      <c r="O17" s="92">
        <f>SUM(O9:O16)</f>
        <v>170640</v>
      </c>
      <c r="P17" s="45"/>
      <c r="Q17" s="46">
        <f t="shared" si="1"/>
        <v>6593</v>
      </c>
      <c r="R17" s="66"/>
      <c r="S17" s="93">
        <f>SUM(S9:S16)</f>
        <v>205440</v>
      </c>
      <c r="T17" s="67"/>
      <c r="U17" s="469"/>
      <c r="V17" s="186"/>
    </row>
    <row r="18" spans="1:22" ht="14.25" customHeight="1" x14ac:dyDescent="0.2">
      <c r="A18" s="17"/>
      <c r="B18" s="17"/>
      <c r="C18" s="17"/>
      <c r="D18" s="3"/>
      <c r="E18" s="33"/>
      <c r="G18" s="44"/>
      <c r="H18" s="44"/>
      <c r="I18" s="127"/>
      <c r="J18" s="44"/>
      <c r="K18" s="40"/>
      <c r="L18" s="11"/>
      <c r="M18" s="82"/>
      <c r="N18" s="291"/>
      <c r="O18" s="45"/>
      <c r="P18" s="45"/>
      <c r="Q18" s="82"/>
      <c r="R18" s="66"/>
      <c r="S18" s="83"/>
      <c r="T18" s="67"/>
      <c r="U18" s="67"/>
      <c r="V18" s="186"/>
    </row>
    <row r="19" spans="1:22" ht="13.5" thickBot="1" x14ac:dyDescent="0.25">
      <c r="A19" s="17" t="s">
        <v>76</v>
      </c>
      <c r="B19" s="17"/>
      <c r="C19" s="17"/>
      <c r="D19" s="3"/>
      <c r="E19" s="46">
        <f>E6+E17</f>
        <v>272215.98</v>
      </c>
      <c r="G19" s="55">
        <f>G6+G17</f>
        <v>257059.37999999998</v>
      </c>
      <c r="H19" s="44"/>
      <c r="I19" s="55">
        <f>I6+I17</f>
        <v>276692</v>
      </c>
      <c r="J19" s="44"/>
      <c r="K19" s="55">
        <f>ROUND((G19-I19),5)</f>
        <v>-19632.62</v>
      </c>
      <c r="L19" s="11"/>
      <c r="M19" s="171">
        <f>M17+M6</f>
        <v>282561.27</v>
      </c>
      <c r="N19" s="291"/>
      <c r="O19" s="46">
        <f>O6+O17</f>
        <v>276692</v>
      </c>
      <c r="P19" s="45"/>
      <c r="Q19" s="46">
        <f>ROUND((M19-O19),5)</f>
        <v>5869.27</v>
      </c>
      <c r="R19" s="66"/>
      <c r="S19" s="257">
        <f>S6+S17</f>
        <v>321114</v>
      </c>
      <c r="T19" s="215"/>
      <c r="U19" s="501"/>
      <c r="V19" s="186"/>
    </row>
    <row r="20" spans="1:22" ht="15.75" customHeight="1" x14ac:dyDescent="0.2">
      <c r="A20" s="17"/>
      <c r="B20" s="17" t="s">
        <v>21</v>
      </c>
      <c r="C20" s="17"/>
      <c r="D20" s="3"/>
      <c r="E20" s="33"/>
      <c r="G20" s="44"/>
      <c r="H20" s="44"/>
      <c r="I20" s="83"/>
      <c r="J20" s="44"/>
      <c r="K20" s="44"/>
      <c r="L20" s="11"/>
      <c r="M20" s="45"/>
      <c r="N20" s="291"/>
      <c r="O20" s="45"/>
      <c r="P20" s="45"/>
      <c r="Q20" s="82"/>
      <c r="R20" s="66"/>
      <c r="S20" s="83"/>
      <c r="T20" s="67"/>
      <c r="U20" s="67"/>
      <c r="V20" s="186"/>
    </row>
    <row r="21" spans="1:22" ht="13.5" x14ac:dyDescent="0.2">
      <c r="A21" s="17"/>
      <c r="B21" s="17"/>
      <c r="C21" s="17" t="s">
        <v>90</v>
      </c>
      <c r="D21" s="3"/>
      <c r="E21" s="33">
        <v>0</v>
      </c>
      <c r="G21" s="44">
        <v>358.75</v>
      </c>
      <c r="H21" s="44"/>
      <c r="I21" s="83">
        <v>0</v>
      </c>
      <c r="J21" s="44"/>
      <c r="K21" s="40">
        <f t="shared" ref="K21:K25" si="3">ROUND((G21-I21),5)</f>
        <v>358.75</v>
      </c>
      <c r="L21" s="11"/>
      <c r="M21" s="43">
        <v>0</v>
      </c>
      <c r="N21" s="300"/>
      <c r="O21" s="45">
        <v>0</v>
      </c>
      <c r="P21" s="45"/>
      <c r="Q21" s="90">
        <f t="shared" ref="Q21:Q26" si="4">ROUND((M21-O21),5)</f>
        <v>0</v>
      </c>
      <c r="S21" s="79">
        <v>0</v>
      </c>
      <c r="T21" s="67"/>
      <c r="U21" s="469"/>
      <c r="V21" s="297"/>
    </row>
    <row r="22" spans="1:22" x14ac:dyDescent="0.2">
      <c r="A22" s="17"/>
      <c r="B22" s="17"/>
      <c r="C22" s="17" t="s">
        <v>91</v>
      </c>
      <c r="D22" s="3"/>
      <c r="E22" s="33">
        <v>0</v>
      </c>
      <c r="G22" s="44">
        <v>0</v>
      </c>
      <c r="H22" s="44"/>
      <c r="I22" s="83">
        <v>0</v>
      </c>
      <c r="J22" s="44"/>
      <c r="K22" s="40">
        <f t="shared" si="3"/>
        <v>0</v>
      </c>
      <c r="L22" s="11"/>
      <c r="M22" s="43">
        <v>0</v>
      </c>
      <c r="N22" s="291"/>
      <c r="O22" s="45">
        <v>0</v>
      </c>
      <c r="P22" s="45"/>
      <c r="Q22" s="90">
        <f t="shared" si="4"/>
        <v>0</v>
      </c>
      <c r="R22" s="66"/>
      <c r="S22" s="79">
        <v>0</v>
      </c>
      <c r="T22" s="67"/>
      <c r="U22" s="469"/>
      <c r="V22" s="297"/>
    </row>
    <row r="23" spans="1:22" x14ac:dyDescent="0.2">
      <c r="A23" s="17"/>
      <c r="B23" s="17"/>
      <c r="C23" s="17" t="s">
        <v>92</v>
      </c>
      <c r="D23" s="3"/>
      <c r="E23" s="33">
        <v>0</v>
      </c>
      <c r="G23" s="44">
        <v>0</v>
      </c>
      <c r="H23" s="44"/>
      <c r="I23" s="83">
        <v>0</v>
      </c>
      <c r="J23" s="44"/>
      <c r="K23" s="122">
        <f t="shared" si="3"/>
        <v>0</v>
      </c>
      <c r="L23" s="125"/>
      <c r="M23" s="43">
        <v>0</v>
      </c>
      <c r="N23" s="298"/>
      <c r="O23" s="82">
        <v>0</v>
      </c>
      <c r="P23" s="82"/>
      <c r="Q23" s="90">
        <f>ROUND((M23-O23),5)</f>
        <v>0</v>
      </c>
      <c r="R23" s="68"/>
      <c r="S23" s="79">
        <v>44163</v>
      </c>
      <c r="T23" s="67"/>
      <c r="U23" s="469"/>
      <c r="V23" s="297"/>
    </row>
    <row r="24" spans="1:22" x14ac:dyDescent="0.2">
      <c r="A24" s="17"/>
      <c r="B24" s="17"/>
      <c r="C24" s="17" t="s">
        <v>82</v>
      </c>
      <c r="D24" s="3"/>
      <c r="E24" s="33">
        <v>83000</v>
      </c>
      <c r="G24" s="44">
        <v>86000</v>
      </c>
      <c r="H24" s="44"/>
      <c r="I24" s="83">
        <v>86000</v>
      </c>
      <c r="J24" s="44"/>
      <c r="K24" s="122">
        <f t="shared" si="3"/>
        <v>0</v>
      </c>
      <c r="L24" s="125"/>
      <c r="M24" s="43">
        <v>83000</v>
      </c>
      <c r="N24" s="298"/>
      <c r="O24" s="82">
        <v>83000</v>
      </c>
      <c r="P24" s="82"/>
      <c r="Q24" s="90">
        <f>ROUND((M24-O24),5)</f>
        <v>0</v>
      </c>
      <c r="R24" s="68"/>
      <c r="S24" s="79">
        <v>86000</v>
      </c>
      <c r="T24" s="67"/>
      <c r="U24" s="542" t="s">
        <v>207</v>
      </c>
      <c r="V24" s="297"/>
    </row>
    <row r="25" spans="1:22" ht="12.75" customHeight="1" thickBot="1" x14ac:dyDescent="0.25">
      <c r="A25" s="17"/>
      <c r="B25" s="17"/>
      <c r="C25" s="17" t="s">
        <v>112</v>
      </c>
      <c r="D25" s="3"/>
      <c r="E25" s="33">
        <v>83887.71</v>
      </c>
      <c r="G25" s="44">
        <v>61121.46</v>
      </c>
      <c r="H25" s="44"/>
      <c r="I25" s="47">
        <v>81427</v>
      </c>
      <c r="J25" s="44"/>
      <c r="K25" s="40">
        <f t="shared" si="3"/>
        <v>-20305.54</v>
      </c>
      <c r="L25" s="11"/>
      <c r="M25" s="49">
        <v>83888</v>
      </c>
      <c r="N25" s="295"/>
      <c r="O25" s="45">
        <v>83888</v>
      </c>
      <c r="P25" s="45"/>
      <c r="Q25" s="46">
        <f>ROUND((M25-O25),5)</f>
        <v>0</v>
      </c>
      <c r="R25" s="66"/>
      <c r="S25" s="80">
        <v>81427</v>
      </c>
      <c r="T25" s="67"/>
      <c r="U25" s="542" t="s">
        <v>208</v>
      </c>
      <c r="V25" s="297"/>
    </row>
    <row r="26" spans="1:22" ht="13.5" thickBot="1" x14ac:dyDescent="0.25">
      <c r="A26" s="17"/>
      <c r="B26" s="17" t="s">
        <v>69</v>
      </c>
      <c r="C26" s="17"/>
      <c r="D26" s="3"/>
      <c r="E26" s="123">
        <f>ROUND(SUM(E20:E25),5)</f>
        <v>166887.71</v>
      </c>
      <c r="G26" s="127">
        <f>SUM(G21:G25)</f>
        <v>147480.21</v>
      </c>
      <c r="H26" s="44"/>
      <c r="I26" s="47">
        <f>SUM(I21:I25)</f>
        <v>167427</v>
      </c>
      <c r="J26" s="44"/>
      <c r="K26" s="52">
        <f>SUM(K21:K25)</f>
        <v>-19946.79</v>
      </c>
      <c r="L26" s="11"/>
      <c r="M26" s="107">
        <f>SUM(M21:M25)</f>
        <v>166888</v>
      </c>
      <c r="N26" s="291"/>
      <c r="O26" s="92">
        <f>SUM(O21:O25)</f>
        <v>166888</v>
      </c>
      <c r="P26" s="45"/>
      <c r="Q26" s="46">
        <f t="shared" si="4"/>
        <v>0</v>
      </c>
      <c r="R26" s="66"/>
      <c r="S26" s="93">
        <f>SUM(S21:S25)</f>
        <v>211590</v>
      </c>
      <c r="T26" s="67"/>
      <c r="U26" s="469"/>
      <c r="V26" s="188"/>
    </row>
    <row r="27" spans="1:22" ht="10.5" customHeight="1" x14ac:dyDescent="0.2">
      <c r="A27" s="17"/>
      <c r="B27" s="17"/>
      <c r="C27" s="17"/>
      <c r="D27" s="3"/>
      <c r="E27" s="123"/>
      <c r="G27" s="127"/>
      <c r="H27" s="44"/>
      <c r="I27" s="83"/>
      <c r="J27" s="44"/>
      <c r="K27" s="40"/>
      <c r="L27" s="11"/>
      <c r="M27" s="126"/>
      <c r="N27" s="291"/>
      <c r="O27" s="45"/>
      <c r="P27" s="45"/>
      <c r="Q27" s="82"/>
      <c r="R27" s="66"/>
      <c r="S27" s="127"/>
      <c r="T27" s="67"/>
      <c r="U27" s="67"/>
      <c r="V27" s="188"/>
    </row>
    <row r="28" spans="1:22" s="14" customFormat="1" ht="15.75" customHeight="1" thickBot="1" x14ac:dyDescent="0.25">
      <c r="A28" s="17" t="s">
        <v>70</v>
      </c>
      <c r="B28" s="17"/>
      <c r="C28" s="17"/>
      <c r="D28" s="3"/>
      <c r="E28" s="115">
        <f>E19-E26</f>
        <v>105328.26999999999</v>
      </c>
      <c r="G28" s="116">
        <f>G19-G26</f>
        <v>109579.16999999998</v>
      </c>
      <c r="H28" s="61"/>
      <c r="I28" s="116">
        <f>I19-I26</f>
        <v>109265</v>
      </c>
      <c r="J28" s="61"/>
      <c r="K28" s="116">
        <f>ROUND(K17-K26,5)</f>
        <v>1037.9000000000001</v>
      </c>
      <c r="L28" s="13"/>
      <c r="M28" s="115">
        <f>M19-M26</f>
        <v>115673.27000000002</v>
      </c>
      <c r="N28" s="293"/>
      <c r="O28" s="115">
        <f>O19-O26</f>
        <v>109804</v>
      </c>
      <c r="P28" s="94"/>
      <c r="Q28" s="115">
        <f>ROUND(Q17-Q26,5)</f>
        <v>6593</v>
      </c>
      <c r="R28" s="84"/>
      <c r="S28" s="416">
        <f>S19-S26</f>
        <v>109524</v>
      </c>
      <c r="T28" s="498"/>
      <c r="U28" s="502"/>
      <c r="V28" s="189"/>
    </row>
    <row r="29" spans="1:22" s="14" customFormat="1" ht="10.5" customHeight="1" thickTop="1" x14ac:dyDescent="0.2">
      <c r="A29" s="3"/>
      <c r="B29" s="3"/>
      <c r="C29" s="3"/>
      <c r="D29" s="3"/>
      <c r="E29" s="95"/>
      <c r="G29" s="95"/>
      <c r="H29" s="13"/>
      <c r="I29" s="95"/>
      <c r="J29" s="13"/>
      <c r="K29" s="95"/>
      <c r="L29" s="13"/>
      <c r="M29" s="96"/>
      <c r="N29" s="294"/>
      <c r="O29" s="95"/>
      <c r="P29" s="13"/>
      <c r="Q29" s="96"/>
      <c r="R29" s="84"/>
      <c r="S29" s="223"/>
      <c r="T29" s="223"/>
      <c r="U29" s="223"/>
      <c r="V29" s="189"/>
    </row>
    <row r="30" spans="1:22" x14ac:dyDescent="0.2">
      <c r="D30" s="64"/>
    </row>
    <row r="31" spans="1:22" x14ac:dyDescent="0.2">
      <c r="D31" s="64"/>
      <c r="S31"/>
      <c r="T31" s="63"/>
      <c r="U31" s="63"/>
    </row>
    <row r="32" spans="1:22" x14ac:dyDescent="0.2">
      <c r="E32" s="1"/>
      <c r="F32" s="1"/>
      <c r="S32"/>
      <c r="T32" s="63"/>
      <c r="U32" s="63"/>
    </row>
    <row r="33" spans="2:21" x14ac:dyDescent="0.2">
      <c r="E33" s="1"/>
      <c r="F33" s="1"/>
      <c r="S33"/>
      <c r="T33" s="63"/>
      <c r="U33" s="63"/>
    </row>
    <row r="34" spans="2:21" x14ac:dyDescent="0.2">
      <c r="E34" s="1"/>
      <c r="F34" s="1"/>
      <c r="S34"/>
      <c r="T34" s="63"/>
      <c r="U34" s="63"/>
    </row>
    <row r="35" spans="2:21" x14ac:dyDescent="0.2">
      <c r="E35" s="1"/>
      <c r="F35" s="1"/>
      <c r="S35"/>
      <c r="T35" s="63"/>
      <c r="U35" s="63"/>
    </row>
    <row r="36" spans="2:21" x14ac:dyDescent="0.2">
      <c r="E36" s="366"/>
      <c r="F36" s="1"/>
    </row>
    <row r="37" spans="2:21" x14ac:dyDescent="0.2">
      <c r="E37" s="1"/>
      <c r="F37" s="1"/>
    </row>
    <row r="38" spans="2:21" x14ac:dyDescent="0.2">
      <c r="E38" s="1"/>
      <c r="F38" s="1"/>
    </row>
    <row r="42" spans="2:21" x14ac:dyDescent="0.2">
      <c r="B42" s="366"/>
    </row>
  </sheetData>
  <phoneticPr fontId="6" type="noConversion"/>
  <pageMargins left="1" right="0.26" top="1.05" bottom="0.17" header="0.25" footer="0"/>
  <pageSetup paperSize="5" scale="85" orientation="landscape" r:id="rId1"/>
  <headerFooter alignWithMargins="0">
    <oddHeader>&amp;C&amp;"Arial,Bold"&amp;14 OPEN SPACE FUND&amp;12
&amp;14Final Budget
2019
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</sheetPr>
  <dimension ref="A1:U42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 x14ac:dyDescent="0.2"/>
  <cols>
    <col min="1" max="2" width="2" style="1" customWidth="1"/>
    <col min="3" max="3" width="29.7109375" style="1" customWidth="1"/>
    <col min="4" max="4" width="2" style="1" customWidth="1"/>
    <col min="5" max="5" width="12" style="2" customWidth="1"/>
    <col min="6" max="6" width="2" customWidth="1"/>
    <col min="7" max="7" width="12" customWidth="1"/>
    <col min="8" max="8" width="2" customWidth="1"/>
    <col min="9" max="9" width="12.28515625" customWidth="1"/>
    <col min="10" max="10" width="2" customWidth="1"/>
    <col min="11" max="11" width="12" customWidth="1"/>
    <col min="12" max="12" width="2" customWidth="1"/>
    <col min="13" max="13" width="12" customWidth="1"/>
    <col min="14" max="14" width="2" customWidth="1"/>
    <col min="15" max="15" width="12" customWidth="1"/>
    <col min="16" max="16" width="2" customWidth="1"/>
    <col min="17" max="17" width="12" customWidth="1"/>
    <col min="18" max="18" width="2" customWidth="1"/>
    <col min="19" max="19" width="12" customWidth="1"/>
    <col min="20" max="20" width="2" style="182" customWidth="1"/>
    <col min="21" max="21" width="29.28515625" style="182" customWidth="1"/>
    <col min="22" max="22" width="2.7109375" customWidth="1"/>
  </cols>
  <sheetData>
    <row r="1" spans="1:21" ht="13.5" thickBot="1" x14ac:dyDescent="0.25">
      <c r="A1" s="70"/>
      <c r="B1" s="70"/>
      <c r="C1" s="70"/>
      <c r="E1" s="71">
        <v>2017</v>
      </c>
      <c r="F1" s="2"/>
      <c r="G1" s="19"/>
      <c r="H1" s="19"/>
      <c r="I1" s="73" t="s">
        <v>198</v>
      </c>
      <c r="J1" s="73"/>
      <c r="K1" s="19"/>
      <c r="L1" s="408"/>
      <c r="M1" s="391"/>
      <c r="N1" s="458"/>
      <c r="O1" s="458" t="s">
        <v>191</v>
      </c>
      <c r="P1" s="458"/>
      <c r="Q1" s="458"/>
      <c r="R1" s="408"/>
      <c r="S1" s="73" t="s">
        <v>192</v>
      </c>
      <c r="T1" s="186"/>
      <c r="U1" s="186"/>
    </row>
    <row r="2" spans="1:21" ht="13.5" customHeight="1" x14ac:dyDescent="0.2">
      <c r="A2" s="17"/>
      <c r="B2" s="17"/>
      <c r="C2" s="17"/>
      <c r="D2" s="3"/>
      <c r="E2" s="118"/>
      <c r="F2" s="385"/>
      <c r="G2" s="137"/>
      <c r="H2" s="137"/>
      <c r="I2" s="113"/>
      <c r="J2" s="113"/>
      <c r="K2" s="147"/>
      <c r="L2" s="385"/>
      <c r="M2" s="86"/>
      <c r="N2" s="181"/>
      <c r="O2" s="42"/>
      <c r="P2" s="141"/>
      <c r="Q2" s="175"/>
      <c r="R2" s="408"/>
      <c r="S2" s="176"/>
      <c r="T2" s="186"/>
      <c r="U2" s="186"/>
    </row>
    <row r="3" spans="1:21" ht="13.5" thickBot="1" x14ac:dyDescent="0.25">
      <c r="A3" s="21"/>
      <c r="B3" s="21"/>
      <c r="C3" s="21"/>
      <c r="D3" s="5"/>
      <c r="E3" s="72" t="s">
        <v>188</v>
      </c>
      <c r="F3" s="6"/>
      <c r="G3" s="73" t="s">
        <v>193</v>
      </c>
      <c r="H3" s="24"/>
      <c r="I3" s="73" t="s">
        <v>0</v>
      </c>
      <c r="J3" s="26"/>
      <c r="K3" s="73" t="s">
        <v>1</v>
      </c>
      <c r="L3" s="6"/>
      <c r="M3" s="72" t="s">
        <v>194</v>
      </c>
      <c r="N3" s="184"/>
      <c r="O3" s="72" t="s">
        <v>0</v>
      </c>
      <c r="P3" s="131"/>
      <c r="Q3" s="154" t="s">
        <v>1</v>
      </c>
      <c r="R3" s="7"/>
      <c r="S3" s="177" t="s">
        <v>0</v>
      </c>
      <c r="T3" s="187"/>
      <c r="U3" s="503" t="s">
        <v>186</v>
      </c>
    </row>
    <row r="4" spans="1:21" x14ac:dyDescent="0.2">
      <c r="A4" s="21"/>
      <c r="B4" s="21"/>
      <c r="C4" s="21"/>
      <c r="D4" s="5"/>
      <c r="E4" s="25"/>
      <c r="F4" s="7"/>
      <c r="G4" s="26"/>
      <c r="H4" s="24"/>
      <c r="I4" s="26"/>
      <c r="J4" s="24"/>
      <c r="K4" s="26"/>
      <c r="L4" s="7"/>
      <c r="M4" s="25"/>
      <c r="N4" s="23"/>
      <c r="O4" s="25"/>
      <c r="P4" s="23"/>
      <c r="Q4" s="25"/>
      <c r="R4" s="7"/>
      <c r="S4" s="27"/>
    </row>
    <row r="5" spans="1:21" x14ac:dyDescent="0.2">
      <c r="A5" s="87" t="s">
        <v>2</v>
      </c>
      <c r="B5" s="21"/>
      <c r="C5" s="21"/>
      <c r="D5" s="5"/>
      <c r="E5" s="318">
        <v>26.68</v>
      </c>
      <c r="F5" s="10"/>
      <c r="G5" s="319">
        <f>E19</f>
        <v>52902.52</v>
      </c>
      <c r="H5" s="99"/>
      <c r="I5" s="320">
        <v>52803</v>
      </c>
      <c r="J5" s="99"/>
      <c r="K5" s="311">
        <f>ROUND((G5-I5),5)</f>
        <v>99.52</v>
      </c>
      <c r="L5" s="10"/>
      <c r="M5" s="321">
        <f>E19</f>
        <v>52902.52</v>
      </c>
      <c r="N5" s="97"/>
      <c r="O5" s="316">
        <v>52803</v>
      </c>
      <c r="P5" s="97"/>
      <c r="Q5" s="316">
        <f>M5-O5</f>
        <v>99.519999999996799</v>
      </c>
      <c r="R5" s="10"/>
      <c r="S5" s="173">
        <f>ROUNDUP(M19,0)</f>
        <v>24162</v>
      </c>
      <c r="U5" s="504"/>
    </row>
    <row r="6" spans="1:21" ht="15" customHeight="1" x14ac:dyDescent="0.2">
      <c r="A6" s="21"/>
      <c r="B6" s="21"/>
      <c r="C6" s="21"/>
      <c r="D6" s="5"/>
      <c r="E6" s="100"/>
      <c r="F6" s="10"/>
      <c r="G6" s="101"/>
      <c r="H6" s="99"/>
      <c r="I6" s="101"/>
      <c r="J6" s="99"/>
      <c r="K6" s="101"/>
      <c r="L6" s="10"/>
      <c r="M6" s="100"/>
      <c r="N6" s="97"/>
      <c r="O6" s="100"/>
      <c r="P6" s="97"/>
      <c r="Q6" s="100"/>
      <c r="R6" s="10"/>
      <c r="S6" s="102"/>
    </row>
    <row r="7" spans="1:21" ht="15" customHeight="1" x14ac:dyDescent="0.2">
      <c r="A7" s="17"/>
      <c r="B7" s="17" t="s">
        <v>4</v>
      </c>
      <c r="C7" s="17"/>
      <c r="D7" s="3"/>
      <c r="E7" s="38"/>
      <c r="F7" s="103"/>
      <c r="G7" s="104"/>
      <c r="H7" s="104"/>
      <c r="I7" s="104"/>
      <c r="J7" s="104"/>
      <c r="K7" s="104"/>
      <c r="L7" s="103"/>
      <c r="M7" s="105"/>
      <c r="N7" s="105"/>
      <c r="O7" s="105"/>
      <c r="P7" s="105"/>
      <c r="Q7" s="105"/>
      <c r="R7" s="103"/>
      <c r="S7" s="104"/>
    </row>
    <row r="8" spans="1:21" ht="15" customHeight="1" x14ac:dyDescent="0.2">
      <c r="A8" s="17"/>
      <c r="B8" s="17"/>
      <c r="C8" s="17" t="s">
        <v>11</v>
      </c>
      <c r="D8" s="3"/>
      <c r="E8" s="38">
        <v>103.85</v>
      </c>
      <c r="F8" s="103"/>
      <c r="G8" s="44">
        <v>552.54</v>
      </c>
      <c r="H8" s="44"/>
      <c r="I8" s="44">
        <v>250</v>
      </c>
      <c r="J8" s="44"/>
      <c r="K8" s="36">
        <f>ROUND((G8-I8),5)</f>
        <v>302.54000000000002</v>
      </c>
      <c r="L8" s="11"/>
      <c r="M8" s="43">
        <v>595.4</v>
      </c>
      <c r="N8" s="45"/>
      <c r="O8" s="45">
        <v>250</v>
      </c>
      <c r="P8" s="45"/>
      <c r="Q8" s="82">
        <f>M8-O8</f>
        <v>345.4</v>
      </c>
      <c r="R8" s="103"/>
      <c r="S8" s="79">
        <v>295</v>
      </c>
      <c r="U8" s="504"/>
    </row>
    <row r="9" spans="1:21" ht="15" customHeight="1" thickBot="1" x14ac:dyDescent="0.25">
      <c r="A9" s="17"/>
      <c r="B9" s="17"/>
      <c r="C9" s="17" t="s">
        <v>93</v>
      </c>
      <c r="D9" s="3"/>
      <c r="E9" s="106">
        <v>56271.99</v>
      </c>
      <c r="F9" s="103"/>
      <c r="G9" s="47">
        <v>0</v>
      </c>
      <c r="H9" s="196"/>
      <c r="I9" s="47">
        <v>3511</v>
      </c>
      <c r="J9" s="44"/>
      <c r="K9" s="48">
        <f>ROUND((G9-I9),5)</f>
        <v>-3511</v>
      </c>
      <c r="L9" s="11"/>
      <c r="M9" s="49">
        <v>0</v>
      </c>
      <c r="N9" s="191"/>
      <c r="O9" s="50">
        <v>3511</v>
      </c>
      <c r="P9" s="45"/>
      <c r="Q9" s="50">
        <f>M9-O9</f>
        <v>-3511</v>
      </c>
      <c r="R9" s="103"/>
      <c r="S9" s="80">
        <v>3511</v>
      </c>
      <c r="T9" s="192"/>
      <c r="U9" s="535" t="s">
        <v>199</v>
      </c>
    </row>
    <row r="10" spans="1:21" ht="15" customHeight="1" thickBot="1" x14ac:dyDescent="0.25">
      <c r="A10" s="17"/>
      <c r="B10" s="17" t="s">
        <v>19</v>
      </c>
      <c r="C10" s="17"/>
      <c r="D10" s="3"/>
      <c r="E10" s="108">
        <f>ROUND(SUM(E7:E9),5)</f>
        <v>56375.839999999997</v>
      </c>
      <c r="F10" s="103"/>
      <c r="G10" s="53">
        <f>ROUND(SUM(G7:G9),5)</f>
        <v>552.54</v>
      </c>
      <c r="H10" s="44"/>
      <c r="I10" s="53">
        <f>ROUND(SUM(I7:I9),5)</f>
        <v>3761</v>
      </c>
      <c r="J10" s="44"/>
      <c r="K10" s="53">
        <f>SUM(K8:K9)</f>
        <v>-3208.46</v>
      </c>
      <c r="L10" s="11"/>
      <c r="M10" s="208">
        <f>ROUND(SUM(M7:M9),5)</f>
        <v>595.4</v>
      </c>
      <c r="N10" s="45"/>
      <c r="O10" s="108">
        <f>ROUND(SUM(O7:O9),5)</f>
        <v>3761</v>
      </c>
      <c r="P10" s="45"/>
      <c r="Q10" s="50">
        <f>M10-O10</f>
        <v>-3165.6</v>
      </c>
      <c r="R10" s="103"/>
      <c r="S10" s="81">
        <f>SUM(S8:S9)</f>
        <v>3806</v>
      </c>
      <c r="U10" s="504"/>
    </row>
    <row r="11" spans="1:21" x14ac:dyDescent="0.2">
      <c r="A11" s="17"/>
      <c r="B11" s="17"/>
      <c r="C11" s="17"/>
      <c r="D11" s="3"/>
      <c r="E11" s="38"/>
      <c r="F11" s="103"/>
      <c r="G11" s="36"/>
      <c r="H11" s="44"/>
      <c r="I11" s="36"/>
      <c r="J11" s="44"/>
      <c r="K11" s="36"/>
      <c r="L11" s="11"/>
      <c r="M11" s="82"/>
      <c r="N11" s="45"/>
      <c r="O11" s="38"/>
      <c r="P11" s="45"/>
      <c r="Q11" s="82"/>
      <c r="R11" s="103"/>
      <c r="S11" s="83"/>
    </row>
    <row r="12" spans="1:21" ht="15" customHeight="1" thickBot="1" x14ac:dyDescent="0.25">
      <c r="A12" s="17" t="s">
        <v>76</v>
      </c>
      <c r="B12" s="17"/>
      <c r="C12" s="17"/>
      <c r="D12" s="3"/>
      <c r="E12" s="50">
        <f>E10+E5</f>
        <v>56402.52</v>
      </c>
      <c r="F12" s="103"/>
      <c r="G12" s="48">
        <f>G10+G5</f>
        <v>53455.06</v>
      </c>
      <c r="H12" s="44"/>
      <c r="I12" s="48">
        <f>I5+I10</f>
        <v>56564</v>
      </c>
      <c r="J12" s="44"/>
      <c r="K12" s="48">
        <f>K5+K10</f>
        <v>-3108.94</v>
      </c>
      <c r="L12" s="11"/>
      <c r="M12" s="106">
        <f>M5+M10</f>
        <v>53497.919999999998</v>
      </c>
      <c r="N12" s="45"/>
      <c r="O12" s="106">
        <f>O5+O10</f>
        <v>56564</v>
      </c>
      <c r="P12" s="45"/>
      <c r="Q12" s="106">
        <f>Q5+Q10</f>
        <v>-3066.0800000000031</v>
      </c>
      <c r="R12" s="103"/>
      <c r="S12" s="80">
        <f>S5+S10</f>
        <v>27968</v>
      </c>
      <c r="U12" s="504"/>
    </row>
    <row r="13" spans="1:21" ht="25.5" customHeight="1" x14ac:dyDescent="0.2">
      <c r="A13" s="17"/>
      <c r="B13" s="17" t="s">
        <v>21</v>
      </c>
      <c r="C13" s="17"/>
      <c r="D13" s="3"/>
      <c r="E13" s="38"/>
      <c r="F13" s="103"/>
      <c r="G13" s="44"/>
      <c r="H13" s="44"/>
      <c r="I13" s="44"/>
      <c r="J13" s="44"/>
      <c r="K13" s="44"/>
      <c r="L13" s="11"/>
      <c r="M13" s="45"/>
      <c r="N13" s="45"/>
      <c r="O13" s="45"/>
      <c r="P13" s="45"/>
      <c r="Q13" s="82"/>
      <c r="R13" s="103"/>
      <c r="S13" s="44"/>
    </row>
    <row r="14" spans="1:21" ht="15" customHeight="1" x14ac:dyDescent="0.2">
      <c r="A14" s="17"/>
      <c r="B14" s="17"/>
      <c r="C14" s="17" t="s">
        <v>77</v>
      </c>
      <c r="D14" s="3"/>
      <c r="E14" s="38">
        <v>0</v>
      </c>
      <c r="F14" s="103"/>
      <c r="G14" s="44">
        <v>0</v>
      </c>
      <c r="H14" s="44"/>
      <c r="I14" s="44">
        <v>2500</v>
      </c>
      <c r="J14" s="44"/>
      <c r="K14" s="36">
        <f>ROUND((G14-I14),5)</f>
        <v>-2500</v>
      </c>
      <c r="L14" s="11"/>
      <c r="M14" s="43">
        <v>0</v>
      </c>
      <c r="N14" s="45"/>
      <c r="O14" s="45">
        <v>2500</v>
      </c>
      <c r="P14" s="45"/>
      <c r="Q14" s="82">
        <f>M14-O14</f>
        <v>-2500</v>
      </c>
      <c r="R14" s="103"/>
      <c r="S14" s="79">
        <v>0</v>
      </c>
      <c r="U14" s="504"/>
    </row>
    <row r="15" spans="1:21" ht="15" customHeight="1" x14ac:dyDescent="0.2">
      <c r="A15" s="17"/>
      <c r="B15" s="17"/>
      <c r="C15" s="17" t="s">
        <v>129</v>
      </c>
      <c r="D15" s="3"/>
      <c r="E15" s="38">
        <v>0</v>
      </c>
      <c r="F15" s="103"/>
      <c r="G15" s="44">
        <v>0</v>
      </c>
      <c r="H15" s="44"/>
      <c r="I15" s="44">
        <v>0</v>
      </c>
      <c r="J15" s="44"/>
      <c r="K15" s="36">
        <f>ROUND((G15-I15),5)</f>
        <v>0</v>
      </c>
      <c r="L15" s="11"/>
      <c r="M15" s="152">
        <v>0</v>
      </c>
      <c r="N15" s="45"/>
      <c r="O15" s="45">
        <v>0</v>
      </c>
      <c r="P15" s="45"/>
      <c r="Q15" s="82">
        <f>M15-O15</f>
        <v>0</v>
      </c>
      <c r="R15" s="103"/>
      <c r="S15" s="153">
        <v>0</v>
      </c>
      <c r="U15" s="504"/>
    </row>
    <row r="16" spans="1:21" ht="15" thickBot="1" x14ac:dyDescent="0.25">
      <c r="A16" s="17"/>
      <c r="B16" s="17"/>
      <c r="C16" s="17" t="s">
        <v>94</v>
      </c>
      <c r="D16" s="3"/>
      <c r="E16" s="106">
        <v>3500</v>
      </c>
      <c r="F16" s="103"/>
      <c r="G16" s="44">
        <v>29336.38</v>
      </c>
      <c r="H16" s="44"/>
      <c r="I16" s="44">
        <v>54000</v>
      </c>
      <c r="J16" s="44"/>
      <c r="K16" s="48">
        <f>ROUND((G16-I16),5)</f>
        <v>-24663.62</v>
      </c>
      <c r="L16" s="11"/>
      <c r="M16" s="49">
        <v>29336.38</v>
      </c>
      <c r="N16" s="45"/>
      <c r="O16" s="45">
        <v>54000</v>
      </c>
      <c r="P16" s="45"/>
      <c r="Q16" s="50">
        <f>M16-O16</f>
        <v>-24663.62</v>
      </c>
      <c r="R16" s="103"/>
      <c r="S16" s="80">
        <v>27000</v>
      </c>
      <c r="T16" s="236"/>
      <c r="U16" s="505"/>
    </row>
    <row r="17" spans="1:21" ht="15" customHeight="1" thickBot="1" x14ac:dyDescent="0.25">
      <c r="A17" s="17"/>
      <c r="B17" s="17" t="s">
        <v>69</v>
      </c>
      <c r="C17" s="17"/>
      <c r="D17" s="3"/>
      <c r="E17" s="210">
        <f>ROUND(SUM(E13:E16),5)</f>
        <v>3500</v>
      </c>
      <c r="F17" s="103"/>
      <c r="G17" s="248">
        <f>ROUND(SUM(G13:G16),5)</f>
        <v>29336.38</v>
      </c>
      <c r="H17" s="44"/>
      <c r="I17" s="248">
        <f>ROUND(SUM(I13:I16),5)</f>
        <v>56500</v>
      </c>
      <c r="J17" s="44"/>
      <c r="K17" s="53">
        <f>ROUND((G17-I17),5)</f>
        <v>-27163.62</v>
      </c>
      <c r="L17" s="11"/>
      <c r="M17" s="208">
        <f>ROUND(SUM(M13:M16),5)</f>
        <v>29336.38</v>
      </c>
      <c r="N17" s="45"/>
      <c r="O17" s="210">
        <f>ROUND(SUM(O13:O16),5)</f>
        <v>56500</v>
      </c>
      <c r="P17" s="45"/>
      <c r="Q17" s="106">
        <f>SUM(Q14:Q16)</f>
        <v>-27163.62</v>
      </c>
      <c r="R17" s="103"/>
      <c r="S17" s="253">
        <f>ROUND(SUM(S13:S16),5)</f>
        <v>27000</v>
      </c>
      <c r="U17" s="504"/>
    </row>
    <row r="18" spans="1:21" x14ac:dyDescent="0.2">
      <c r="A18" s="17"/>
      <c r="B18" s="17"/>
      <c r="C18" s="17"/>
      <c r="D18" s="3"/>
      <c r="E18" s="210"/>
      <c r="F18" s="103"/>
      <c r="G18" s="248"/>
      <c r="H18" s="44"/>
      <c r="I18" s="248"/>
      <c r="J18" s="44"/>
      <c r="K18" s="165"/>
      <c r="L18" s="11"/>
      <c r="M18" s="126"/>
      <c r="N18" s="82"/>
      <c r="O18" s="210"/>
      <c r="P18" s="82"/>
      <c r="Q18" s="82"/>
      <c r="R18" s="103"/>
      <c r="S18" s="262"/>
    </row>
    <row r="19" spans="1:21" ht="18" customHeight="1" thickBot="1" x14ac:dyDescent="0.25">
      <c r="A19" s="17" t="s">
        <v>70</v>
      </c>
      <c r="B19" s="17"/>
      <c r="C19" s="17"/>
      <c r="D19" s="3"/>
      <c r="E19" s="117">
        <f>E12-E17</f>
        <v>52902.52</v>
      </c>
      <c r="F19" s="13"/>
      <c r="G19" s="166">
        <f>G12-G17</f>
        <v>24118.679999999997</v>
      </c>
      <c r="H19" s="61"/>
      <c r="I19" s="166">
        <f>I12-I17</f>
        <v>64</v>
      </c>
      <c r="J19" s="61"/>
      <c r="K19" s="166">
        <f>ROUND(K12-K17,5)</f>
        <v>24054.68</v>
      </c>
      <c r="L19" s="13"/>
      <c r="M19" s="117">
        <f>M12-M17</f>
        <v>24161.539999999997</v>
      </c>
      <c r="N19" s="94"/>
      <c r="O19" s="117">
        <f>O12-O17</f>
        <v>64</v>
      </c>
      <c r="P19" s="94"/>
      <c r="Q19" s="117">
        <f>Q12-Q17</f>
        <v>24097.539999999997</v>
      </c>
      <c r="R19" s="13"/>
      <c r="S19" s="255">
        <f>S12-S17</f>
        <v>968</v>
      </c>
      <c r="T19" s="193"/>
      <c r="U19" s="506"/>
    </row>
    <row r="20" spans="1:21" ht="12.75" customHeight="1" thickTop="1" x14ac:dyDescent="0.2">
      <c r="A20" s="3"/>
      <c r="B20" s="3"/>
      <c r="C20" s="3"/>
      <c r="D20" s="3"/>
      <c r="E20" s="96"/>
      <c r="F20" s="13"/>
      <c r="G20" s="96"/>
      <c r="H20" s="13"/>
      <c r="I20" s="96"/>
      <c r="J20" s="13"/>
      <c r="K20" s="96"/>
      <c r="L20" s="13"/>
      <c r="M20" s="96"/>
      <c r="N20" s="13"/>
      <c r="O20" s="96"/>
      <c r="P20" s="13"/>
      <c r="Q20" s="96"/>
      <c r="R20" s="13"/>
      <c r="S20" s="96"/>
      <c r="T20" s="193"/>
      <c r="U20" s="193"/>
    </row>
    <row r="21" spans="1:21" x14ac:dyDescent="0.2"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21" x14ac:dyDescent="0.2">
      <c r="A22"/>
      <c r="B22"/>
      <c r="C22"/>
      <c r="D22"/>
      <c r="E22"/>
      <c r="T22"/>
      <c r="U22" s="408"/>
    </row>
    <row r="23" spans="1:21" x14ac:dyDescent="0.2">
      <c r="A23"/>
      <c r="B23"/>
      <c r="C23"/>
      <c r="D23"/>
      <c r="E23"/>
      <c r="T23"/>
      <c r="U23" s="408"/>
    </row>
    <row r="24" spans="1:21" x14ac:dyDescent="0.2">
      <c r="A24"/>
      <c r="B24"/>
      <c r="C24"/>
      <c r="D24"/>
      <c r="E24"/>
      <c r="T24"/>
      <c r="U24" s="408"/>
    </row>
    <row r="25" spans="1:21" x14ac:dyDescent="0.2">
      <c r="A25"/>
      <c r="B25"/>
      <c r="C25"/>
      <c r="D25"/>
      <c r="E25"/>
      <c r="T25"/>
      <c r="U25" s="408"/>
    </row>
    <row r="26" spans="1:21" x14ac:dyDescent="0.2">
      <c r="A26"/>
      <c r="B26"/>
      <c r="C26"/>
      <c r="D26"/>
      <c r="E26"/>
      <c r="T26"/>
      <c r="U26" s="408"/>
    </row>
    <row r="27" spans="1:21" x14ac:dyDescent="0.2">
      <c r="A27"/>
      <c r="B27"/>
      <c r="C27"/>
      <c r="D27"/>
      <c r="E27"/>
      <c r="T27"/>
      <c r="U27" s="408"/>
    </row>
    <row r="28" spans="1:21" x14ac:dyDescent="0.2">
      <c r="A28"/>
      <c r="B28"/>
      <c r="C28"/>
      <c r="D28"/>
      <c r="E28"/>
      <c r="T28"/>
      <c r="U28" s="408"/>
    </row>
    <row r="29" spans="1:21" x14ac:dyDescent="0.2">
      <c r="A29"/>
      <c r="B29"/>
      <c r="C29"/>
      <c r="D29"/>
      <c r="E29"/>
      <c r="T29"/>
      <c r="U29" s="408"/>
    </row>
    <row r="30" spans="1:21" x14ac:dyDescent="0.2">
      <c r="A30"/>
      <c r="B30"/>
      <c r="C30"/>
      <c r="D30"/>
      <c r="E30"/>
      <c r="T30"/>
      <c r="U30" s="408"/>
    </row>
    <row r="31" spans="1:21" x14ac:dyDescent="0.2">
      <c r="A31"/>
      <c r="B31"/>
      <c r="C31"/>
      <c r="D31"/>
      <c r="E31"/>
      <c r="T31"/>
      <c r="U31" s="408"/>
    </row>
    <row r="32" spans="1:21" x14ac:dyDescent="0.2">
      <c r="A32"/>
      <c r="B32"/>
      <c r="C32"/>
      <c r="D32"/>
      <c r="E32"/>
      <c r="T32"/>
      <c r="U32" s="408"/>
    </row>
    <row r="33" spans="1:21" x14ac:dyDescent="0.2">
      <c r="A33"/>
      <c r="B33"/>
      <c r="C33"/>
      <c r="D33"/>
      <c r="E33"/>
      <c r="T33"/>
      <c r="U33" s="408"/>
    </row>
    <row r="34" spans="1:21" x14ac:dyDescent="0.2">
      <c r="A34"/>
      <c r="B34"/>
      <c r="C34"/>
      <c r="D34"/>
      <c r="E34"/>
      <c r="T34"/>
      <c r="U34" s="408"/>
    </row>
    <row r="35" spans="1:21" x14ac:dyDescent="0.2">
      <c r="A35"/>
      <c r="B35"/>
      <c r="C35"/>
      <c r="D35"/>
      <c r="E35"/>
      <c r="T35"/>
      <c r="U35" s="408"/>
    </row>
    <row r="36" spans="1:21" x14ac:dyDescent="0.2">
      <c r="A36"/>
      <c r="B36"/>
      <c r="C36"/>
      <c r="D36"/>
      <c r="E36"/>
      <c r="T36"/>
      <c r="U36" s="408"/>
    </row>
    <row r="37" spans="1:21" x14ac:dyDescent="0.2">
      <c r="A37"/>
      <c r="B37"/>
      <c r="C37"/>
      <c r="D37"/>
      <c r="E37"/>
      <c r="T37"/>
      <c r="U37" s="408"/>
    </row>
    <row r="38" spans="1:21" x14ac:dyDescent="0.2">
      <c r="A38"/>
      <c r="B38"/>
      <c r="C38"/>
      <c r="D38"/>
      <c r="E38"/>
      <c r="T38"/>
      <c r="U38" s="408"/>
    </row>
    <row r="39" spans="1:21" x14ac:dyDescent="0.2">
      <c r="A39"/>
      <c r="B39"/>
      <c r="C39"/>
      <c r="D39"/>
      <c r="E39"/>
      <c r="T39"/>
      <c r="U39" s="408"/>
    </row>
    <row r="40" spans="1:21" x14ac:dyDescent="0.2">
      <c r="A40"/>
      <c r="B40"/>
      <c r="C40"/>
      <c r="D40"/>
      <c r="E40"/>
      <c r="T40"/>
      <c r="U40" s="408"/>
    </row>
    <row r="41" spans="1:21" x14ac:dyDescent="0.2">
      <c r="A41"/>
      <c r="B41"/>
      <c r="C41"/>
      <c r="D41"/>
      <c r="E41"/>
      <c r="T41"/>
      <c r="U41" s="408"/>
    </row>
    <row r="42" spans="1:21" x14ac:dyDescent="0.2">
      <c r="A42"/>
      <c r="B42"/>
      <c r="C42"/>
      <c r="D42"/>
      <c r="E42"/>
      <c r="T42"/>
      <c r="U42" s="408"/>
    </row>
  </sheetData>
  <phoneticPr fontId="6" type="noConversion"/>
  <pageMargins left="1" right="0.5" top="1.32" bottom="0.17" header="0.25" footer="0.17"/>
  <pageSetup paperSize="5" scale="90" orientation="landscape" r:id="rId1"/>
  <headerFooter alignWithMargins="0">
    <oddHeader>&amp;C&amp;"Arial,Bold"&amp;12 &amp;14Traffic Impact Fee East&amp;12
&amp;14Final Budget
2019
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V39"/>
  <sheetViews>
    <sheetView topLeftCell="D1" zoomScaleNormal="100" workbookViewId="0">
      <selection activeCell="U11" sqref="U11"/>
    </sheetView>
  </sheetViews>
  <sheetFormatPr defaultRowHeight="14.25" x14ac:dyDescent="0.2"/>
  <cols>
    <col min="1" max="1" width="2" style="1" customWidth="1"/>
    <col min="2" max="2" width="2.85546875" style="1" customWidth="1"/>
    <col min="3" max="3" width="26.7109375" style="1" customWidth="1"/>
    <col min="4" max="4" width="2.5703125" style="1" customWidth="1"/>
    <col min="5" max="5" width="12" style="2" customWidth="1"/>
    <col min="6" max="6" width="2" customWidth="1"/>
    <col min="7" max="7" width="12" customWidth="1"/>
    <col min="8" max="8" width="2" customWidth="1"/>
    <col min="9" max="9" width="12" customWidth="1"/>
    <col min="10" max="10" width="2" customWidth="1"/>
    <col min="11" max="11" width="12" customWidth="1"/>
    <col min="12" max="12" width="2" customWidth="1"/>
    <col min="13" max="13" width="12" customWidth="1"/>
    <col min="14" max="14" width="2" customWidth="1"/>
    <col min="15" max="15" width="12" customWidth="1"/>
    <col min="16" max="16" width="2" customWidth="1"/>
    <col min="17" max="17" width="12" customWidth="1"/>
    <col min="18" max="18" width="2" customWidth="1"/>
    <col min="19" max="19" width="12" customWidth="1"/>
    <col min="20" max="20" width="2" style="263" customWidth="1"/>
    <col min="21" max="21" width="32" style="263" customWidth="1"/>
    <col min="22" max="22" width="2.7109375" customWidth="1"/>
  </cols>
  <sheetData>
    <row r="1" spans="1:22" ht="13.5" thickBot="1" x14ac:dyDescent="0.25">
      <c r="A1" s="70"/>
      <c r="B1" s="70"/>
      <c r="C1" s="70"/>
      <c r="E1" s="71">
        <v>2017</v>
      </c>
      <c r="F1" s="2"/>
      <c r="G1" s="19"/>
      <c r="H1" s="19"/>
      <c r="I1" s="73" t="s">
        <v>198</v>
      </c>
      <c r="J1" s="73"/>
      <c r="K1" s="19"/>
      <c r="L1" s="408"/>
      <c r="M1" s="391"/>
      <c r="N1" s="458"/>
      <c r="O1" s="458" t="s">
        <v>191</v>
      </c>
      <c r="P1" s="458"/>
      <c r="Q1" s="458"/>
      <c r="R1" s="408"/>
      <c r="S1" s="73" t="s">
        <v>192</v>
      </c>
      <c r="T1" s="186"/>
      <c r="U1" s="186"/>
    </row>
    <row r="2" spans="1:22" ht="14.25" customHeight="1" x14ac:dyDescent="0.2">
      <c r="A2" s="17"/>
      <c r="B2" s="17"/>
      <c r="C2" s="17"/>
      <c r="D2" s="3"/>
      <c r="E2" s="118"/>
      <c r="F2" s="385"/>
      <c r="G2" s="137"/>
      <c r="H2" s="137"/>
      <c r="I2" s="113"/>
      <c r="J2" s="113"/>
      <c r="K2" s="147"/>
      <c r="L2" s="385"/>
      <c r="M2" s="86"/>
      <c r="N2" s="181"/>
      <c r="O2" s="42"/>
      <c r="P2" s="141"/>
      <c r="Q2" s="175"/>
      <c r="R2" s="408"/>
      <c r="S2" s="176"/>
      <c r="T2" s="186"/>
      <c r="U2" s="186"/>
    </row>
    <row r="3" spans="1:22" s="7" customFormat="1" ht="13.5" thickBot="1" x14ac:dyDescent="0.25">
      <c r="A3" s="21"/>
      <c r="B3" s="21"/>
      <c r="C3" s="21"/>
      <c r="D3" s="5"/>
      <c r="E3" s="72" t="s">
        <v>188</v>
      </c>
      <c r="F3" s="6"/>
      <c r="G3" s="73" t="s">
        <v>193</v>
      </c>
      <c r="H3" s="24"/>
      <c r="I3" s="73" t="s">
        <v>0</v>
      </c>
      <c r="J3" s="26"/>
      <c r="K3" s="73" t="s">
        <v>1</v>
      </c>
      <c r="L3" s="6"/>
      <c r="M3" s="72" t="s">
        <v>194</v>
      </c>
      <c r="N3" s="184"/>
      <c r="O3" s="72" t="s">
        <v>0</v>
      </c>
      <c r="P3" s="131"/>
      <c r="Q3" s="154" t="s">
        <v>1</v>
      </c>
      <c r="S3" s="177" t="s">
        <v>0</v>
      </c>
      <c r="T3" s="187"/>
      <c r="U3" s="503" t="s">
        <v>186</v>
      </c>
      <c r="V3"/>
    </row>
    <row r="4" spans="1:22" s="7" customFormat="1" ht="12.75" x14ac:dyDescent="0.2">
      <c r="A4" s="21"/>
      <c r="B4" s="21"/>
      <c r="C4" s="21"/>
      <c r="D4" s="5"/>
      <c r="E4" s="25"/>
      <c r="F4" s="6"/>
      <c r="G4" s="26"/>
      <c r="H4" s="24"/>
      <c r="I4" s="26"/>
      <c r="J4" s="26"/>
      <c r="K4" s="26"/>
      <c r="L4" s="6"/>
      <c r="M4" s="25"/>
      <c r="N4" s="184"/>
      <c r="O4" s="25"/>
      <c r="P4" s="131"/>
      <c r="Q4" s="526"/>
      <c r="S4" s="176"/>
      <c r="T4" s="187"/>
      <c r="U4" s="468"/>
      <c r="V4" s="408"/>
    </row>
    <row r="5" spans="1:22" s="7" customFormat="1" x14ac:dyDescent="0.2">
      <c r="A5" s="21"/>
      <c r="B5" s="21"/>
      <c r="C5" s="21"/>
      <c r="D5" s="5"/>
      <c r="E5" s="100"/>
      <c r="F5" s="10"/>
      <c r="G5" s="101"/>
      <c r="H5" s="99"/>
      <c r="I5" s="101"/>
      <c r="J5" s="99"/>
      <c r="K5" s="101"/>
      <c r="L5" s="10"/>
      <c r="M5" s="100"/>
      <c r="N5" s="97"/>
      <c r="O5" s="100"/>
      <c r="P5" s="97"/>
      <c r="Q5" s="100"/>
      <c r="R5" s="10"/>
      <c r="S5" s="266"/>
      <c r="T5" s="265"/>
      <c r="U5" s="265"/>
      <c r="V5"/>
    </row>
    <row r="6" spans="1:22" s="10" customFormat="1" x14ac:dyDescent="0.2">
      <c r="A6" s="60" t="s">
        <v>2</v>
      </c>
      <c r="B6" s="109"/>
      <c r="C6" s="109"/>
      <c r="D6" s="267"/>
      <c r="E6" s="316">
        <v>24285.43</v>
      </c>
      <c r="F6" s="88"/>
      <c r="G6" s="383">
        <f>E20</f>
        <v>4373.5499999999993</v>
      </c>
      <c r="H6" s="76"/>
      <c r="I6" s="315">
        <v>4366</v>
      </c>
      <c r="J6" s="76"/>
      <c r="K6" s="311">
        <f>ROUND((G6-I6),5)</f>
        <v>7.55</v>
      </c>
      <c r="L6" s="88"/>
      <c r="M6" s="321">
        <f>E20</f>
        <v>4373.5499999999993</v>
      </c>
      <c r="N6" s="74"/>
      <c r="O6" s="316">
        <v>4368</v>
      </c>
      <c r="P6" s="74"/>
      <c r="Q6" s="332">
        <f>ROUND((M6-O6),5)</f>
        <v>5.55</v>
      </c>
      <c r="R6" s="88"/>
      <c r="S6" s="303">
        <f>ROUNDUP(M20,0)</f>
        <v>4439</v>
      </c>
      <c r="T6" s="265"/>
      <c r="U6" s="507"/>
      <c r="V6"/>
    </row>
    <row r="7" spans="1:22" s="7" customFormat="1" x14ac:dyDescent="0.2">
      <c r="A7" s="268"/>
      <c r="B7" s="21"/>
      <c r="C7" s="21"/>
      <c r="D7" s="5"/>
      <c r="E7" s="100"/>
      <c r="F7" s="10"/>
      <c r="G7" s="101"/>
      <c r="H7" s="99"/>
      <c r="I7" s="269"/>
      <c r="J7" s="99"/>
      <c r="K7" s="101"/>
      <c r="L7" s="10"/>
      <c r="M7" s="100"/>
      <c r="N7" s="97"/>
      <c r="O7" s="100"/>
      <c r="P7" s="97"/>
      <c r="Q7" s="100"/>
      <c r="R7" s="10"/>
      <c r="S7" s="266"/>
      <c r="T7" s="265"/>
      <c r="U7" s="265"/>
      <c r="V7"/>
    </row>
    <row r="8" spans="1:22" x14ac:dyDescent="0.2">
      <c r="A8" s="17"/>
      <c r="B8" s="17" t="s">
        <v>4</v>
      </c>
      <c r="C8" s="17"/>
      <c r="D8" s="3"/>
      <c r="E8" s="38"/>
      <c r="F8" s="103"/>
      <c r="G8" s="44"/>
      <c r="H8" s="44"/>
      <c r="I8" s="110"/>
      <c r="J8" s="44"/>
      <c r="K8" s="44"/>
      <c r="L8" s="11"/>
      <c r="M8" s="45"/>
      <c r="N8" s="45"/>
      <c r="O8" s="45"/>
      <c r="P8" s="45"/>
      <c r="Q8" s="82"/>
      <c r="R8" s="103"/>
      <c r="S8" s="270"/>
      <c r="T8" s="264"/>
      <c r="U8" s="264"/>
    </row>
    <row r="9" spans="1:22" x14ac:dyDescent="0.2">
      <c r="A9" s="17"/>
      <c r="B9" s="17"/>
      <c r="C9" s="17" t="s">
        <v>11</v>
      </c>
      <c r="D9" s="3"/>
      <c r="E9" s="38">
        <v>88.12</v>
      </c>
      <c r="F9" s="103"/>
      <c r="G9" s="44">
        <v>49.26</v>
      </c>
      <c r="H9" s="44"/>
      <c r="I9" s="110">
        <v>15</v>
      </c>
      <c r="J9" s="44"/>
      <c r="K9" s="36">
        <f>ROUND((G9-I9),5)</f>
        <v>34.26</v>
      </c>
      <c r="L9" s="11"/>
      <c r="M9" s="43">
        <v>65</v>
      </c>
      <c r="N9" s="45"/>
      <c r="O9" s="271">
        <v>15</v>
      </c>
      <c r="P9" s="45"/>
      <c r="Q9" s="209">
        <f>ROUND((M9-O9),5)</f>
        <v>50</v>
      </c>
      <c r="R9" s="103"/>
      <c r="S9" s="272">
        <v>0</v>
      </c>
      <c r="T9" s="264"/>
      <c r="U9" s="487" t="s">
        <v>209</v>
      </c>
    </row>
    <row r="10" spans="1:22" ht="15" thickBot="1" x14ac:dyDescent="0.25">
      <c r="A10" s="17"/>
      <c r="B10" s="17"/>
      <c r="C10" s="17" t="s">
        <v>132</v>
      </c>
      <c r="D10" s="3"/>
      <c r="E10" s="106">
        <v>0</v>
      </c>
      <c r="F10" s="103"/>
      <c r="G10" s="273">
        <v>0</v>
      </c>
      <c r="H10" s="44"/>
      <c r="I10" s="274">
        <v>2700</v>
      </c>
      <c r="J10" s="44"/>
      <c r="K10" s="48">
        <f>ROUND((G10-I10),5)</f>
        <v>-2700</v>
      </c>
      <c r="L10" s="11"/>
      <c r="M10" s="49">
        <v>0</v>
      </c>
      <c r="N10" s="45"/>
      <c r="O10" s="275">
        <v>2700</v>
      </c>
      <c r="P10" s="45"/>
      <c r="Q10" s="106">
        <f>ROUND((M10-O10),5)</f>
        <v>-2700</v>
      </c>
      <c r="R10" s="103"/>
      <c r="S10" s="276">
        <v>1335</v>
      </c>
      <c r="T10" s="264"/>
      <c r="U10" s="543"/>
    </row>
    <row r="11" spans="1:22" ht="15" thickBot="1" x14ac:dyDescent="0.25">
      <c r="A11" s="17"/>
      <c r="B11" s="17" t="s">
        <v>19</v>
      </c>
      <c r="C11" s="17"/>
      <c r="D11" s="3"/>
      <c r="E11" s="108">
        <f>ROUND(SUM(E8:E10),5)</f>
        <v>88.12</v>
      </c>
      <c r="F11" s="103"/>
      <c r="G11" s="53">
        <f>ROUND(SUM(G8:G10),5)</f>
        <v>49.26</v>
      </c>
      <c r="H11" s="44"/>
      <c r="I11" s="111">
        <f>ROUND(SUM(I8:I10),5)</f>
        <v>2715</v>
      </c>
      <c r="J11" s="44"/>
      <c r="K11" s="53">
        <f>ROUND((G11-I11),5)</f>
        <v>-2665.74</v>
      </c>
      <c r="L11" s="11"/>
      <c r="M11" s="208">
        <f>SUM(M9:M10)</f>
        <v>65</v>
      </c>
      <c r="N11" s="45"/>
      <c r="O11" s="108">
        <f>ROUND(SUM(O8:O10),5)</f>
        <v>2715</v>
      </c>
      <c r="P11" s="45"/>
      <c r="Q11" s="106">
        <f>ROUND((M11-O11),5)</f>
        <v>-2650</v>
      </c>
      <c r="R11" s="103"/>
      <c r="S11" s="253">
        <f>SUM(S9:S10)</f>
        <v>1335</v>
      </c>
      <c r="T11" s="264"/>
      <c r="U11" s="508"/>
    </row>
    <row r="12" spans="1:22" x14ac:dyDescent="0.2">
      <c r="A12" s="17"/>
      <c r="B12" s="17"/>
      <c r="C12" s="17"/>
      <c r="D12" s="3"/>
      <c r="E12" s="38"/>
      <c r="F12" s="103"/>
      <c r="G12" s="36"/>
      <c r="H12" s="44"/>
      <c r="I12" s="112"/>
      <c r="J12" s="44"/>
      <c r="K12" s="36"/>
      <c r="L12" s="11"/>
      <c r="M12" s="82"/>
      <c r="N12" s="45"/>
      <c r="O12" s="38"/>
      <c r="P12" s="45"/>
      <c r="Q12" s="82"/>
      <c r="R12" s="103"/>
      <c r="S12" s="277"/>
      <c r="T12" s="264"/>
      <c r="U12" s="264"/>
    </row>
    <row r="13" spans="1:22" ht="15" thickBot="1" x14ac:dyDescent="0.25">
      <c r="A13" s="17" t="s">
        <v>76</v>
      </c>
      <c r="B13" s="17"/>
      <c r="C13" s="17"/>
      <c r="D13" s="3"/>
      <c r="E13" s="106">
        <f>E6+E11</f>
        <v>24373.55</v>
      </c>
      <c r="F13" s="103"/>
      <c r="G13" s="48">
        <f>G6+G11</f>
        <v>4422.8099999999995</v>
      </c>
      <c r="H13" s="44"/>
      <c r="I13" s="114">
        <f>I6+I11</f>
        <v>7081</v>
      </c>
      <c r="J13" s="44"/>
      <c r="K13" s="48">
        <f>K6+K11</f>
        <v>-2658.1899999999996</v>
      </c>
      <c r="L13" s="11"/>
      <c r="M13" s="170">
        <f>M6+M11</f>
        <v>4438.5499999999993</v>
      </c>
      <c r="N13" s="45"/>
      <c r="O13" s="106">
        <f>O6+O11</f>
        <v>7083</v>
      </c>
      <c r="P13" s="45"/>
      <c r="Q13" s="106">
        <f>ROUND((M13-O13),5)</f>
        <v>-2644.45</v>
      </c>
      <c r="R13" s="103"/>
      <c r="S13" s="221">
        <f>S6+S11</f>
        <v>5774</v>
      </c>
      <c r="T13" s="264"/>
      <c r="U13" s="508"/>
    </row>
    <row r="14" spans="1:22" ht="18.75" customHeight="1" x14ac:dyDescent="0.2">
      <c r="A14" s="17"/>
      <c r="B14" s="17" t="s">
        <v>21</v>
      </c>
      <c r="C14" s="17"/>
      <c r="D14" s="3"/>
      <c r="E14" s="38"/>
      <c r="F14" s="103"/>
      <c r="G14" s="44"/>
      <c r="H14" s="44"/>
      <c r="I14" s="110"/>
      <c r="J14" s="44"/>
      <c r="K14" s="44"/>
      <c r="L14" s="11"/>
      <c r="M14" s="45"/>
      <c r="N14" s="45"/>
      <c r="O14" s="45"/>
      <c r="P14" s="45"/>
      <c r="Q14" s="82"/>
      <c r="R14" s="103"/>
      <c r="S14" s="270"/>
      <c r="T14" s="264"/>
      <c r="U14" s="264"/>
    </row>
    <row r="15" spans="1:22" x14ac:dyDescent="0.2">
      <c r="A15" s="17"/>
      <c r="B15" s="17"/>
      <c r="C15" s="17" t="s">
        <v>77</v>
      </c>
      <c r="D15" s="3"/>
      <c r="E15" s="38">
        <v>0</v>
      </c>
      <c r="F15" s="103"/>
      <c r="G15" s="44">
        <v>0</v>
      </c>
      <c r="H15" s="44"/>
      <c r="I15" s="98">
        <v>0</v>
      </c>
      <c r="J15" s="44"/>
      <c r="K15" s="36">
        <f>ROUND((G15-I15),5)</f>
        <v>0</v>
      </c>
      <c r="L15" s="11"/>
      <c r="M15" s="43">
        <v>0</v>
      </c>
      <c r="N15" s="45"/>
      <c r="O15" s="45">
        <v>0</v>
      </c>
      <c r="P15" s="45"/>
      <c r="Q15" s="209">
        <f>ROUND((M15-O15),5)</f>
        <v>0</v>
      </c>
      <c r="R15" s="103"/>
      <c r="S15" s="272">
        <v>0</v>
      </c>
      <c r="T15" s="264"/>
      <c r="U15" s="508"/>
    </row>
    <row r="16" spans="1:22" x14ac:dyDescent="0.2">
      <c r="A16" s="17"/>
      <c r="B16" s="17"/>
      <c r="C16" s="17" t="s">
        <v>129</v>
      </c>
      <c r="D16" s="3"/>
      <c r="E16" s="38">
        <v>0</v>
      </c>
      <c r="F16" s="103"/>
      <c r="G16" s="44">
        <v>0</v>
      </c>
      <c r="H16" s="44"/>
      <c r="I16" s="98">
        <v>0</v>
      </c>
      <c r="J16" s="44"/>
      <c r="K16" s="36">
        <f>ROUND((G16-I16),5)</f>
        <v>0</v>
      </c>
      <c r="L16" s="11"/>
      <c r="M16" s="152">
        <v>0</v>
      </c>
      <c r="N16" s="45"/>
      <c r="O16" s="45">
        <v>0</v>
      </c>
      <c r="P16" s="45"/>
      <c r="Q16" s="209">
        <f>ROUND((M16-O16),5)</f>
        <v>0</v>
      </c>
      <c r="R16" s="103"/>
      <c r="S16" s="278">
        <v>0</v>
      </c>
      <c r="T16" s="264"/>
      <c r="U16" s="508"/>
    </row>
    <row r="17" spans="1:22" ht="15" thickBot="1" x14ac:dyDescent="0.25">
      <c r="A17" s="17"/>
      <c r="B17" s="17"/>
      <c r="C17" s="17" t="s">
        <v>94</v>
      </c>
      <c r="D17" s="3"/>
      <c r="E17" s="106">
        <v>20000</v>
      </c>
      <c r="F17" s="103"/>
      <c r="G17" s="44">
        <v>0</v>
      </c>
      <c r="H17" s="44"/>
      <c r="I17" s="98">
        <v>7000</v>
      </c>
      <c r="J17" s="44"/>
      <c r="K17" s="48">
        <f>ROUND((G17-I17),5)</f>
        <v>-7000</v>
      </c>
      <c r="L17" s="11"/>
      <c r="M17" s="49">
        <v>0</v>
      </c>
      <c r="N17" s="45"/>
      <c r="O17" s="45">
        <v>7000</v>
      </c>
      <c r="P17" s="45"/>
      <c r="Q17" s="106">
        <f>ROUND((M17-O17),5)</f>
        <v>-7000</v>
      </c>
      <c r="R17" s="103"/>
      <c r="S17" s="413">
        <v>5700</v>
      </c>
      <c r="T17" s="279"/>
      <c r="U17" s="509"/>
    </row>
    <row r="18" spans="1:22" ht="15" thickBot="1" x14ac:dyDescent="0.25">
      <c r="A18" s="17"/>
      <c r="B18" s="17" t="s">
        <v>69</v>
      </c>
      <c r="C18" s="17"/>
      <c r="D18" s="3"/>
      <c r="E18" s="108">
        <f>ROUND(SUM(E14:E17),5)</f>
        <v>20000</v>
      </c>
      <c r="F18" s="103"/>
      <c r="G18" s="53">
        <f>ROUND(SUM(G14:G17),5)</f>
        <v>0</v>
      </c>
      <c r="H18" s="44"/>
      <c r="I18" s="111">
        <f>ROUND(SUM(I14:I17),5)</f>
        <v>7000</v>
      </c>
      <c r="J18" s="44"/>
      <c r="K18" s="53">
        <f>ROUND((G18-I18),5)</f>
        <v>-7000</v>
      </c>
      <c r="L18" s="11"/>
      <c r="M18" s="208">
        <f>SUM(M15:M17)</f>
        <v>0</v>
      </c>
      <c r="N18" s="45"/>
      <c r="O18" s="108">
        <f>ROUND(SUM(O14:O17),5)</f>
        <v>7000</v>
      </c>
      <c r="P18" s="45"/>
      <c r="Q18" s="106">
        <f>ROUND((M18-O18),5)</f>
        <v>-7000</v>
      </c>
      <c r="R18" s="103"/>
      <c r="S18" s="253">
        <f>SUM(S15:S17)</f>
        <v>5700</v>
      </c>
      <c r="T18" s="264"/>
      <c r="U18" s="508"/>
    </row>
    <row r="19" spans="1:22" ht="15" thickBot="1" x14ac:dyDescent="0.25">
      <c r="A19" s="17"/>
      <c r="B19" s="17"/>
      <c r="C19" s="17"/>
      <c r="D19" s="3"/>
      <c r="E19" s="209"/>
      <c r="F19" s="103"/>
      <c r="G19" s="165"/>
      <c r="H19" s="44"/>
      <c r="I19" s="280"/>
      <c r="J19" s="44"/>
      <c r="K19" s="165"/>
      <c r="L19" s="11"/>
      <c r="M19" s="210"/>
      <c r="N19" s="45"/>
      <c r="O19" s="209"/>
      <c r="P19" s="45"/>
      <c r="Q19" s="209"/>
      <c r="R19" s="103"/>
      <c r="S19" s="53"/>
      <c r="T19" s="264"/>
      <c r="U19" s="264"/>
    </row>
    <row r="20" spans="1:22" s="14" customFormat="1" ht="18.75" customHeight="1" thickBot="1" x14ac:dyDescent="0.25">
      <c r="A20" s="17" t="s">
        <v>70</v>
      </c>
      <c r="B20" s="17"/>
      <c r="C20" s="17"/>
      <c r="D20" s="3"/>
      <c r="E20" s="117">
        <f>E13-E18</f>
        <v>4373.5499999999993</v>
      </c>
      <c r="F20" s="13"/>
      <c r="G20" s="166">
        <f>G13-G18</f>
        <v>4422.8099999999995</v>
      </c>
      <c r="H20" s="61"/>
      <c r="I20" s="281">
        <f>I13-I18</f>
        <v>81</v>
      </c>
      <c r="J20" s="61"/>
      <c r="K20" s="166">
        <f>ROUND(K13-K18,5)</f>
        <v>4341.8100000000004</v>
      </c>
      <c r="L20" s="13"/>
      <c r="M20" s="117">
        <f>M13-M18</f>
        <v>4438.5499999999993</v>
      </c>
      <c r="N20" s="94"/>
      <c r="O20" s="117">
        <f>O13-O18</f>
        <v>83</v>
      </c>
      <c r="P20" s="94"/>
      <c r="Q20" s="284">
        <f>ROUND((M20-O20),5)</f>
        <v>4355.55</v>
      </c>
      <c r="R20" s="13"/>
      <c r="S20" s="282">
        <f>S13-S18</f>
        <v>74</v>
      </c>
      <c r="T20" s="283"/>
      <c r="U20" s="510"/>
      <c r="V20"/>
    </row>
    <row r="21" spans="1:22" ht="15" thickTop="1" x14ac:dyDescent="0.2"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63"/>
    </row>
    <row r="22" spans="1:22" ht="12.75" x14ac:dyDescent="0.2">
      <c r="A22"/>
      <c r="B22"/>
      <c r="C22"/>
      <c r="D22"/>
      <c r="E22"/>
      <c r="T22"/>
      <c r="U22" s="408"/>
    </row>
    <row r="23" spans="1:22" x14ac:dyDescent="0.2">
      <c r="A23"/>
      <c r="B23"/>
      <c r="C23"/>
      <c r="D23"/>
      <c r="E23"/>
    </row>
    <row r="24" spans="1:22" x14ac:dyDescent="0.2">
      <c r="A24"/>
      <c r="B24"/>
      <c r="C24"/>
      <c r="D24"/>
      <c r="E24"/>
    </row>
    <row r="25" spans="1:22" ht="12.75" x14ac:dyDescent="0.2">
      <c r="A25"/>
      <c r="B25"/>
      <c r="C25"/>
      <c r="D25"/>
      <c r="E25"/>
      <c r="T25"/>
      <c r="U25" s="408"/>
    </row>
    <row r="26" spans="1:22" ht="12.75" x14ac:dyDescent="0.2">
      <c r="A26"/>
      <c r="B26"/>
      <c r="C26"/>
      <c r="D26"/>
      <c r="E26"/>
      <c r="T26"/>
      <c r="U26" s="408"/>
    </row>
    <row r="27" spans="1:22" ht="12.75" x14ac:dyDescent="0.2">
      <c r="A27"/>
      <c r="B27"/>
      <c r="C27"/>
      <c r="D27"/>
      <c r="E27"/>
      <c r="T27"/>
      <c r="U27" s="408"/>
    </row>
    <row r="28" spans="1:22" ht="12.75" x14ac:dyDescent="0.2">
      <c r="A28"/>
      <c r="B28"/>
      <c r="C28"/>
      <c r="D28"/>
      <c r="E28"/>
      <c r="T28"/>
      <c r="U28" s="408"/>
    </row>
    <row r="29" spans="1:22" ht="12.75" x14ac:dyDescent="0.2">
      <c r="A29"/>
      <c r="B29"/>
      <c r="C29"/>
      <c r="D29"/>
      <c r="E29"/>
      <c r="T29"/>
      <c r="U29" s="408"/>
    </row>
    <row r="30" spans="1:22" ht="12.75" x14ac:dyDescent="0.2">
      <c r="A30"/>
      <c r="B30"/>
      <c r="C30"/>
      <c r="D30"/>
      <c r="E30"/>
      <c r="T30"/>
      <c r="U30" s="408"/>
    </row>
    <row r="31" spans="1:22" ht="12.75" x14ac:dyDescent="0.2">
      <c r="A31"/>
      <c r="B31"/>
      <c r="C31"/>
      <c r="D31"/>
      <c r="E31"/>
      <c r="T31"/>
      <c r="U31" s="408"/>
    </row>
    <row r="32" spans="1:22" ht="12.75" x14ac:dyDescent="0.2">
      <c r="A32"/>
      <c r="B32"/>
      <c r="C32"/>
      <c r="D32"/>
      <c r="E32"/>
      <c r="T32"/>
      <c r="U32" s="408"/>
    </row>
    <row r="33" spans="1:21" ht="12.75" x14ac:dyDescent="0.2">
      <c r="A33"/>
      <c r="B33"/>
      <c r="C33"/>
      <c r="D33"/>
      <c r="E33"/>
      <c r="T33"/>
      <c r="U33" s="408"/>
    </row>
    <row r="34" spans="1:21" ht="12.75" x14ac:dyDescent="0.2">
      <c r="A34"/>
      <c r="B34"/>
      <c r="C34"/>
      <c r="D34"/>
      <c r="E34"/>
      <c r="T34"/>
      <c r="U34" s="408"/>
    </row>
    <row r="35" spans="1:21" ht="12.75" x14ac:dyDescent="0.2">
      <c r="A35"/>
      <c r="B35"/>
      <c r="C35"/>
      <c r="D35"/>
      <c r="E35"/>
      <c r="T35"/>
      <c r="U35" s="408"/>
    </row>
    <row r="36" spans="1:21" ht="12.75" x14ac:dyDescent="0.2">
      <c r="A36"/>
      <c r="B36"/>
      <c r="C36"/>
      <c r="D36"/>
      <c r="E36"/>
      <c r="T36"/>
      <c r="U36" s="408"/>
    </row>
    <row r="37" spans="1:21" ht="12.75" x14ac:dyDescent="0.2">
      <c r="A37"/>
      <c r="B37"/>
      <c r="C37"/>
      <c r="D37"/>
      <c r="E37"/>
      <c r="T37"/>
      <c r="U37" s="408"/>
    </row>
    <row r="38" spans="1:21" ht="13.5" customHeight="1" x14ac:dyDescent="0.2">
      <c r="A38"/>
      <c r="B38"/>
      <c r="C38"/>
      <c r="D38"/>
      <c r="E38"/>
      <c r="T38"/>
      <c r="U38" s="408"/>
    </row>
    <row r="39" spans="1:21" ht="12.75" x14ac:dyDescent="0.2">
      <c r="A39"/>
      <c r="B39"/>
      <c r="C39"/>
      <c r="D39"/>
      <c r="E39"/>
      <c r="T39"/>
      <c r="U39" s="408"/>
    </row>
  </sheetData>
  <phoneticPr fontId="6" type="noConversion"/>
  <pageMargins left="1" right="0.5" top="1.32" bottom="0.17" header="0.25" footer="0.17"/>
  <pageSetup paperSize="5" scale="90" orientation="landscape" r:id="rId1"/>
  <headerFooter alignWithMargins="0">
    <oddHeader>&amp;C&amp;"Arial,Bold"&amp;12 &amp;14Traffic Impact Fee - West&amp;12
&amp;14Final Budget
2019
&amp;R&amp;D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Y29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 x14ac:dyDescent="0.2"/>
  <cols>
    <col min="1" max="2" width="2" style="1" customWidth="1"/>
    <col min="3" max="3" width="30.42578125" style="1" customWidth="1"/>
    <col min="4" max="4" width="2" style="1" customWidth="1"/>
    <col min="5" max="5" width="12" style="2" customWidth="1"/>
    <col min="6" max="6" width="2" customWidth="1"/>
    <col min="7" max="7" width="12" customWidth="1"/>
    <col min="8" max="8" width="2" customWidth="1"/>
    <col min="9" max="9" width="12" customWidth="1"/>
    <col min="10" max="10" width="2" customWidth="1"/>
    <col min="11" max="11" width="12" customWidth="1"/>
    <col min="12" max="12" width="2" customWidth="1"/>
    <col min="13" max="13" width="12" customWidth="1"/>
    <col min="14" max="14" width="2" customWidth="1"/>
    <col min="15" max="15" width="12" customWidth="1"/>
    <col min="16" max="16" width="2" customWidth="1"/>
    <col min="17" max="17" width="12" customWidth="1"/>
    <col min="18" max="18" width="2" customWidth="1"/>
    <col min="19" max="19" width="12.7109375" customWidth="1"/>
    <col min="20" max="20" width="1.7109375" customWidth="1"/>
    <col min="21" max="21" width="27" style="408" customWidth="1"/>
    <col min="22" max="22" width="2.7109375" style="408" customWidth="1"/>
  </cols>
  <sheetData>
    <row r="1" spans="1:25" ht="13.5" thickBot="1" x14ac:dyDescent="0.25">
      <c r="A1" s="70"/>
      <c r="B1" s="70"/>
      <c r="C1" s="70"/>
      <c r="E1" s="71">
        <v>2017</v>
      </c>
      <c r="F1" s="2"/>
      <c r="G1" s="19"/>
      <c r="H1" s="19"/>
      <c r="I1" s="73" t="s">
        <v>198</v>
      </c>
      <c r="J1" s="73"/>
      <c r="K1" s="19"/>
      <c r="L1" s="408"/>
      <c r="M1" s="391"/>
      <c r="N1" s="458"/>
      <c r="O1" s="458" t="s">
        <v>191</v>
      </c>
      <c r="P1" s="458"/>
      <c r="Q1" s="458"/>
      <c r="R1" s="408"/>
      <c r="S1" s="73" t="s">
        <v>192</v>
      </c>
      <c r="T1" s="186"/>
      <c r="U1" s="186"/>
      <c r="V1" s="186"/>
    </row>
    <row r="2" spans="1:25" ht="12.75" customHeight="1" x14ac:dyDescent="0.2">
      <c r="A2" s="17"/>
      <c r="B2" s="17"/>
      <c r="C2" s="17"/>
      <c r="D2" s="3"/>
      <c r="E2" s="118"/>
      <c r="F2" s="385"/>
      <c r="G2" s="137"/>
      <c r="H2" s="137"/>
      <c r="I2" s="113"/>
      <c r="J2" s="113"/>
      <c r="K2" s="147"/>
      <c r="L2" s="385"/>
      <c r="M2" s="86"/>
      <c r="N2" s="181"/>
      <c r="O2" s="42"/>
      <c r="P2" s="141"/>
      <c r="Q2" s="175"/>
      <c r="R2" s="408"/>
      <c r="S2" s="176"/>
      <c r="T2" s="186"/>
      <c r="U2" s="186"/>
      <c r="V2" s="186"/>
    </row>
    <row r="3" spans="1:25" s="7" customFormat="1" ht="13.5" thickBot="1" x14ac:dyDescent="0.25">
      <c r="A3" s="21"/>
      <c r="B3" s="21"/>
      <c r="C3" s="21"/>
      <c r="D3" s="5"/>
      <c r="E3" s="72" t="s">
        <v>188</v>
      </c>
      <c r="F3" s="6"/>
      <c r="G3" s="73" t="s">
        <v>193</v>
      </c>
      <c r="H3" s="24"/>
      <c r="I3" s="73" t="s">
        <v>0</v>
      </c>
      <c r="J3" s="26"/>
      <c r="K3" s="73" t="s">
        <v>1</v>
      </c>
      <c r="L3" s="6"/>
      <c r="M3" s="72" t="s">
        <v>194</v>
      </c>
      <c r="N3" s="184"/>
      <c r="O3" s="72" t="s">
        <v>0</v>
      </c>
      <c r="P3" s="131"/>
      <c r="Q3" s="154" t="s">
        <v>1</v>
      </c>
      <c r="S3" s="177" t="s">
        <v>0</v>
      </c>
      <c r="T3" s="187"/>
      <c r="U3" s="503" t="s">
        <v>186</v>
      </c>
      <c r="V3" s="187"/>
    </row>
    <row r="4" spans="1:25" s="7" customFormat="1" x14ac:dyDescent="0.2">
      <c r="A4" s="21"/>
      <c r="B4" s="21"/>
      <c r="C4" s="21"/>
      <c r="D4" s="5"/>
      <c r="E4" s="25"/>
      <c r="G4" s="26"/>
      <c r="H4" s="24"/>
      <c r="I4" s="26"/>
      <c r="J4" s="24"/>
      <c r="K4" s="26"/>
      <c r="M4" s="25"/>
      <c r="N4" s="23"/>
      <c r="O4" s="25"/>
      <c r="P4" s="23"/>
      <c r="Q4" s="25"/>
      <c r="S4" s="27"/>
    </row>
    <row r="5" spans="1:25" s="7" customFormat="1" x14ac:dyDescent="0.2">
      <c r="A5" s="87" t="s">
        <v>2</v>
      </c>
      <c r="B5" s="21"/>
      <c r="C5" s="21"/>
      <c r="D5" s="5"/>
      <c r="E5" s="307">
        <v>382597.69</v>
      </c>
      <c r="F5" s="10"/>
      <c r="G5" s="315">
        <f>E19</f>
        <v>201296.66000000003</v>
      </c>
      <c r="H5" s="99"/>
      <c r="I5" s="315">
        <v>196448</v>
      </c>
      <c r="J5" s="99"/>
      <c r="K5" s="57">
        <f>G5-I5</f>
        <v>4848.6600000000326</v>
      </c>
      <c r="L5" s="119"/>
      <c r="M5" s="321">
        <f>E19</f>
        <v>201296.66000000003</v>
      </c>
      <c r="N5" s="120"/>
      <c r="O5" s="321">
        <v>196448</v>
      </c>
      <c r="P5" s="120"/>
      <c r="Q5" s="321">
        <f>M5-O5</f>
        <v>4848.6600000000326</v>
      </c>
      <c r="R5" s="10"/>
      <c r="S5" s="173">
        <f>ROUNDUP(M19,0)</f>
        <v>121172</v>
      </c>
      <c r="U5" s="511"/>
    </row>
    <row r="6" spans="1:25" s="7" customFormat="1" x14ac:dyDescent="0.2">
      <c r="A6" s="21"/>
      <c r="B6" s="21"/>
      <c r="C6" s="21"/>
      <c r="D6" s="5"/>
      <c r="E6" s="25"/>
      <c r="G6" s="26"/>
      <c r="H6" s="24"/>
      <c r="I6" s="26"/>
      <c r="J6" s="24"/>
      <c r="K6" s="26"/>
      <c r="M6" s="25"/>
      <c r="N6" s="23"/>
      <c r="O6" s="25"/>
      <c r="P6" s="23"/>
      <c r="Q6" s="25"/>
      <c r="S6" s="27"/>
    </row>
    <row r="7" spans="1:25" x14ac:dyDescent="0.2">
      <c r="A7" s="17"/>
      <c r="B7" s="17" t="s">
        <v>4</v>
      </c>
      <c r="C7" s="17"/>
      <c r="D7" s="3"/>
      <c r="E7" s="33"/>
      <c r="G7" s="77"/>
      <c r="H7" s="77"/>
      <c r="I7" s="77"/>
      <c r="J7" s="77"/>
      <c r="K7" s="77"/>
      <c r="L7" s="15"/>
      <c r="M7" s="121"/>
      <c r="N7" s="78"/>
      <c r="O7" s="78"/>
      <c r="P7" s="78"/>
      <c r="Q7" s="362"/>
      <c r="R7" s="15"/>
      <c r="S7" s="373"/>
    </row>
    <row r="8" spans="1:25" x14ac:dyDescent="0.2">
      <c r="A8" s="17"/>
      <c r="B8" s="17"/>
      <c r="C8" s="17" t="s">
        <v>85</v>
      </c>
      <c r="D8" s="3"/>
      <c r="E8" s="33">
        <v>1223.96</v>
      </c>
      <c r="G8" s="44">
        <v>1749.81</v>
      </c>
      <c r="H8" s="44"/>
      <c r="I8" s="44">
        <v>1250</v>
      </c>
      <c r="J8" s="44"/>
      <c r="K8" s="122">
        <f>ROUND((G8-I8),5)</f>
        <v>499.81</v>
      </c>
      <c r="L8" s="11"/>
      <c r="M8" s="43">
        <v>1875</v>
      </c>
      <c r="N8" s="45"/>
      <c r="O8" s="43">
        <v>1250</v>
      </c>
      <c r="P8" s="45"/>
      <c r="Q8" s="474">
        <f>M8-O8</f>
        <v>625</v>
      </c>
      <c r="R8" s="11"/>
      <c r="S8" s="348">
        <v>0</v>
      </c>
      <c r="T8" s="103"/>
      <c r="U8" s="512"/>
      <c r="V8" s="404"/>
      <c r="W8" s="103"/>
      <c r="X8" s="103"/>
      <c r="Y8" s="103"/>
    </row>
    <row r="9" spans="1:25" ht="13.5" thickBot="1" x14ac:dyDescent="0.25">
      <c r="A9" s="17"/>
      <c r="B9" s="17"/>
      <c r="C9" s="17" t="s">
        <v>95</v>
      </c>
      <c r="D9" s="3"/>
      <c r="E9" s="46">
        <v>230000</v>
      </c>
      <c r="F9" s="220"/>
      <c r="G9" s="47">
        <v>0</v>
      </c>
      <c r="H9" s="44"/>
      <c r="I9" s="47">
        <v>0</v>
      </c>
      <c r="J9" s="44"/>
      <c r="K9" s="55">
        <f>ROUND((G9-I9),5)</f>
        <v>0</v>
      </c>
      <c r="L9" s="11"/>
      <c r="M9" s="49">
        <f>GenFund!P120</f>
        <v>120000</v>
      </c>
      <c r="N9" s="251"/>
      <c r="O9" s="56">
        <v>0</v>
      </c>
      <c r="P9" s="45"/>
      <c r="Q9" s="476">
        <f>M9-O9</f>
        <v>120000</v>
      </c>
      <c r="R9" s="11"/>
      <c r="S9" s="407">
        <v>0</v>
      </c>
      <c r="T9" s="219"/>
      <c r="U9" s="513"/>
      <c r="V9" s="219"/>
      <c r="W9" s="103"/>
      <c r="X9" s="103"/>
      <c r="Y9" s="103"/>
    </row>
    <row r="10" spans="1:25" ht="13.5" thickBot="1" x14ac:dyDescent="0.25">
      <c r="A10" s="17"/>
      <c r="B10" s="17" t="s">
        <v>19</v>
      </c>
      <c r="C10" s="17"/>
      <c r="D10" s="3"/>
      <c r="E10" s="51">
        <f>ROUND(SUM(E7:E9),5)</f>
        <v>231223.96</v>
      </c>
      <c r="G10" s="52">
        <f>ROUND(SUM(G7:G9),5)</f>
        <v>1749.81</v>
      </c>
      <c r="H10" s="44"/>
      <c r="I10" s="52">
        <f>ROUND(SUM(I7:I9),5)</f>
        <v>1250</v>
      </c>
      <c r="J10" s="44"/>
      <c r="K10" s="52">
        <f>ROUND((G10-I10),5)</f>
        <v>499.81</v>
      </c>
      <c r="L10" s="11"/>
      <c r="M10" s="172">
        <f>SUM(M8:M9)</f>
        <v>121875</v>
      </c>
      <c r="N10" s="45"/>
      <c r="O10" s="172">
        <f>SUM(O8:O9)</f>
        <v>1250</v>
      </c>
      <c r="P10" s="45"/>
      <c r="Q10" s="476">
        <f>SUM(Q8:Q9)</f>
        <v>120625</v>
      </c>
      <c r="R10" s="11"/>
      <c r="S10" s="374">
        <f>SUM(S8:S9)</f>
        <v>0</v>
      </c>
      <c r="T10" s="103"/>
      <c r="U10" s="512"/>
      <c r="V10" s="404"/>
      <c r="W10" s="103"/>
      <c r="X10" s="103"/>
      <c r="Y10" s="103"/>
    </row>
    <row r="11" spans="1:25" x14ac:dyDescent="0.2">
      <c r="A11" s="17"/>
      <c r="B11" s="17"/>
      <c r="C11" s="17"/>
      <c r="D11" s="3"/>
      <c r="E11" s="33"/>
      <c r="G11" s="40"/>
      <c r="H11" s="44"/>
      <c r="I11" s="40"/>
      <c r="J11" s="44"/>
      <c r="K11" s="122"/>
      <c r="L11" s="11"/>
      <c r="M11" s="82"/>
      <c r="N11" s="45"/>
      <c r="O11" s="90"/>
      <c r="P11" s="45"/>
      <c r="Q11" s="82"/>
      <c r="R11" s="11"/>
      <c r="S11" s="372"/>
      <c r="T11" s="103"/>
      <c r="U11" s="404"/>
      <c r="V11" s="404"/>
      <c r="W11" s="103"/>
      <c r="X11" s="103"/>
      <c r="Y11" s="103"/>
    </row>
    <row r="12" spans="1:25" ht="13.5" thickBot="1" x14ac:dyDescent="0.25">
      <c r="A12" s="17" t="s">
        <v>76</v>
      </c>
      <c r="B12" s="17"/>
      <c r="C12" s="17"/>
      <c r="D12" s="3"/>
      <c r="E12" s="46">
        <f>E10+E5</f>
        <v>613821.65</v>
      </c>
      <c r="F12" s="4"/>
      <c r="G12" s="55">
        <f>G5+G10</f>
        <v>203046.47000000003</v>
      </c>
      <c r="H12" s="83"/>
      <c r="I12" s="55">
        <f>I5+I10</f>
        <v>197698</v>
      </c>
      <c r="J12" s="83"/>
      <c r="K12" s="55">
        <f>K5+K10</f>
        <v>5348.470000000033</v>
      </c>
      <c r="L12" s="125"/>
      <c r="M12" s="171">
        <f>M10+M5</f>
        <v>323171.66000000003</v>
      </c>
      <c r="N12" s="82"/>
      <c r="O12" s="171">
        <f>O5+O10</f>
        <v>197698</v>
      </c>
      <c r="P12" s="82"/>
      <c r="Q12" s="478">
        <f>Q5+Q10</f>
        <v>125473.66000000003</v>
      </c>
      <c r="R12" s="125"/>
      <c r="S12" s="375">
        <f>S5+S10</f>
        <v>121172</v>
      </c>
      <c r="T12" s="103"/>
      <c r="U12" s="512"/>
      <c r="V12" s="404"/>
      <c r="W12" s="103"/>
      <c r="X12" s="103"/>
      <c r="Y12" s="103"/>
    </row>
    <row r="13" spans="1:25" ht="25.5" customHeight="1" x14ac:dyDescent="0.2">
      <c r="A13" s="17"/>
      <c r="B13" s="17" t="s">
        <v>21</v>
      </c>
      <c r="C13" s="17"/>
      <c r="D13" s="3"/>
      <c r="E13" s="33"/>
      <c r="G13" s="44"/>
      <c r="H13" s="44"/>
      <c r="I13" s="44"/>
      <c r="J13" s="44"/>
      <c r="K13" s="44"/>
      <c r="L13" s="11"/>
      <c r="M13" s="45"/>
      <c r="N13" s="45"/>
      <c r="O13" s="45"/>
      <c r="P13" s="45"/>
      <c r="Q13" s="82"/>
      <c r="R13" s="11"/>
      <c r="S13" s="376"/>
      <c r="T13" s="103"/>
      <c r="U13" s="404"/>
      <c r="V13" s="404"/>
      <c r="W13" s="103"/>
      <c r="X13" s="103"/>
      <c r="Y13" s="103"/>
    </row>
    <row r="14" spans="1:25" ht="12.75" customHeight="1" x14ac:dyDescent="0.2">
      <c r="A14" s="17"/>
      <c r="B14" s="17"/>
      <c r="C14" s="17" t="s">
        <v>124</v>
      </c>
      <c r="D14" s="3"/>
      <c r="E14" s="33">
        <v>0</v>
      </c>
      <c r="G14" s="44">
        <v>0</v>
      </c>
      <c r="H14" s="44"/>
      <c r="I14" s="44">
        <v>0</v>
      </c>
      <c r="J14" s="44"/>
      <c r="K14" s="122">
        <f>ROUND((G14-I14),5)</f>
        <v>0</v>
      </c>
      <c r="L14" s="11"/>
      <c r="M14" s="43">
        <v>0</v>
      </c>
      <c r="N14" s="45"/>
      <c r="O14" s="43">
        <v>0</v>
      </c>
      <c r="P14" s="45"/>
      <c r="Q14" s="474">
        <f>M14-O14</f>
        <v>0</v>
      </c>
      <c r="R14" s="11"/>
      <c r="S14" s="348">
        <v>0</v>
      </c>
      <c r="T14" s="103"/>
      <c r="U14" s="512"/>
      <c r="V14" s="404"/>
      <c r="W14" s="103"/>
      <c r="X14" s="103"/>
      <c r="Y14" s="103"/>
    </row>
    <row r="15" spans="1:25" ht="12.75" customHeight="1" x14ac:dyDescent="0.2">
      <c r="A15" s="17"/>
      <c r="B15" s="17"/>
      <c r="C15" s="17" t="s">
        <v>128</v>
      </c>
      <c r="D15" s="3"/>
      <c r="E15" s="33">
        <v>0</v>
      </c>
      <c r="G15" s="44">
        <v>0</v>
      </c>
      <c r="H15" s="44"/>
      <c r="I15" s="44">
        <v>0</v>
      </c>
      <c r="J15" s="44"/>
      <c r="K15" s="122">
        <f>ROUND((G15-I15),5)</f>
        <v>0</v>
      </c>
      <c r="L15" s="11"/>
      <c r="M15" s="43">
        <v>0</v>
      </c>
      <c r="N15" s="45"/>
      <c r="O15" s="43">
        <v>0</v>
      </c>
      <c r="P15" s="45"/>
      <c r="Q15" s="474">
        <f>M15-O15</f>
        <v>0</v>
      </c>
      <c r="R15" s="11"/>
      <c r="S15" s="348">
        <v>0</v>
      </c>
      <c r="T15" s="103"/>
      <c r="U15" s="512"/>
      <c r="V15" s="404"/>
      <c r="W15" s="103"/>
      <c r="X15" s="103"/>
      <c r="Y15" s="103"/>
    </row>
    <row r="16" spans="1:25" ht="12.75" customHeight="1" thickBot="1" x14ac:dyDescent="0.25">
      <c r="A16" s="17"/>
      <c r="B16" s="17"/>
      <c r="C16" s="17" t="s">
        <v>96</v>
      </c>
      <c r="D16" s="3"/>
      <c r="E16" s="33">
        <v>412524.99</v>
      </c>
      <c r="G16" s="44">
        <v>162031.20000000001</v>
      </c>
      <c r="H16" s="44"/>
      <c r="I16" s="44">
        <v>197000</v>
      </c>
      <c r="J16" s="44"/>
      <c r="K16" s="55">
        <f>ROUND((G16-I16),5)</f>
        <v>-34968.800000000003</v>
      </c>
      <c r="L16" s="11"/>
      <c r="M16" s="152">
        <v>202000</v>
      </c>
      <c r="N16" s="45"/>
      <c r="O16" s="56">
        <v>197000</v>
      </c>
      <c r="P16" s="45"/>
      <c r="Q16" s="476">
        <f>M16-O16</f>
        <v>5000</v>
      </c>
      <c r="R16" s="11"/>
      <c r="S16" s="406">
        <v>120000</v>
      </c>
      <c r="T16" s="103"/>
      <c r="U16" s="512"/>
      <c r="V16" s="404"/>
      <c r="W16" s="103"/>
      <c r="X16" s="103"/>
      <c r="Y16" s="103"/>
    </row>
    <row r="17" spans="1:25" ht="13.5" thickBot="1" x14ac:dyDescent="0.25">
      <c r="A17" s="17"/>
      <c r="B17" s="17" t="s">
        <v>69</v>
      </c>
      <c r="C17" s="17"/>
      <c r="D17" s="3"/>
      <c r="E17" s="51">
        <f>ROUND(SUM(E13:E16),5)</f>
        <v>412524.99</v>
      </c>
      <c r="G17" s="52">
        <f>ROUND(SUM(G13:G16),5)</f>
        <v>162031.20000000001</v>
      </c>
      <c r="H17" s="44"/>
      <c r="I17" s="52">
        <f>ROUND(SUM(I13:I16),5)</f>
        <v>197000</v>
      </c>
      <c r="J17" s="44"/>
      <c r="K17" s="55">
        <f>ROUND((G17-I17),5)</f>
        <v>-34968.800000000003</v>
      </c>
      <c r="L17" s="11"/>
      <c r="M17" s="172">
        <f>SUM(M14:M16)</f>
        <v>202000</v>
      </c>
      <c r="N17" s="45"/>
      <c r="O17" s="475">
        <f>SUM(O14:O16)</f>
        <v>197000</v>
      </c>
      <c r="P17" s="45"/>
      <c r="Q17" s="476">
        <f>SUM(Q14:Q16)</f>
        <v>5000</v>
      </c>
      <c r="R17" s="11"/>
      <c r="S17" s="374">
        <f>SUM(S14:S16)</f>
        <v>120000</v>
      </c>
      <c r="T17" s="103"/>
      <c r="U17" s="512"/>
      <c r="V17" s="404"/>
      <c r="W17" s="103"/>
      <c r="X17" s="103"/>
      <c r="Y17" s="103"/>
    </row>
    <row r="18" spans="1:25" x14ac:dyDescent="0.2">
      <c r="A18" s="17"/>
      <c r="B18" s="17"/>
      <c r="C18" s="17"/>
      <c r="D18" s="3"/>
      <c r="E18" s="90"/>
      <c r="F18" s="4"/>
      <c r="G18" s="122"/>
      <c r="H18" s="83"/>
      <c r="I18" s="124"/>
      <c r="J18" s="83"/>
      <c r="K18" s="122"/>
      <c r="L18" s="125"/>
      <c r="M18" s="82"/>
      <c r="N18" s="82"/>
      <c r="O18" s="90"/>
      <c r="P18" s="45"/>
      <c r="Q18" s="82"/>
      <c r="R18" s="11"/>
      <c r="S18" s="127"/>
      <c r="T18" s="103"/>
      <c r="U18" s="404"/>
      <c r="V18" s="404"/>
      <c r="W18" s="103"/>
      <c r="X18" s="103"/>
      <c r="Y18" s="103"/>
    </row>
    <row r="19" spans="1:25" s="14" customFormat="1" ht="17.25" customHeight="1" thickBot="1" x14ac:dyDescent="0.25">
      <c r="A19" s="17" t="s">
        <v>70</v>
      </c>
      <c r="B19" s="17"/>
      <c r="C19" s="17"/>
      <c r="D19" s="3"/>
      <c r="E19" s="115">
        <f>E12-E17</f>
        <v>201296.66000000003</v>
      </c>
      <c r="F19" s="128"/>
      <c r="G19" s="116">
        <f>G12-G17</f>
        <v>41015.270000000019</v>
      </c>
      <c r="H19" s="129"/>
      <c r="I19" s="116">
        <f>I12-I17</f>
        <v>698</v>
      </c>
      <c r="J19" s="129"/>
      <c r="K19" s="116">
        <f>G19-I19</f>
        <v>40317.270000000019</v>
      </c>
      <c r="L19" s="96"/>
      <c r="M19" s="258">
        <f>M12-M17</f>
        <v>121171.66000000003</v>
      </c>
      <c r="N19" s="130"/>
      <c r="O19" s="258">
        <f>O12-O17</f>
        <v>698</v>
      </c>
      <c r="P19" s="130"/>
      <c r="Q19" s="477">
        <f>M19-O19</f>
        <v>120473.66000000003</v>
      </c>
      <c r="R19" s="96"/>
      <c r="S19" s="259">
        <f>S12-S17</f>
        <v>1172</v>
      </c>
      <c r="T19" s="13"/>
      <c r="U19" s="514"/>
      <c r="V19" s="13"/>
      <c r="W19" s="13"/>
      <c r="X19" s="13"/>
      <c r="Y19" s="13"/>
    </row>
    <row r="20" spans="1:25" ht="13.5" thickTop="1" x14ac:dyDescent="0.2"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3"/>
      <c r="U20" s="404"/>
      <c r="V20" s="404"/>
      <c r="W20" s="103"/>
      <c r="X20" s="103"/>
      <c r="Y20" s="103"/>
    </row>
    <row r="21" spans="1:25" x14ac:dyDescent="0.2">
      <c r="M21" s="409"/>
      <c r="N21" s="409"/>
      <c r="O21" s="415"/>
      <c r="P21" s="409"/>
      <c r="Q21" s="409"/>
    </row>
    <row r="22" spans="1:25" x14ac:dyDescent="0.2">
      <c r="M22" s="409"/>
      <c r="N22" s="409"/>
      <c r="O22" s="411"/>
      <c r="P22" s="409"/>
      <c r="Q22" s="409"/>
    </row>
    <row r="23" spans="1:25" x14ac:dyDescent="0.2">
      <c r="M23" s="409"/>
      <c r="N23" s="409"/>
      <c r="O23" s="411"/>
      <c r="P23" s="409"/>
      <c r="Q23" s="409"/>
      <c r="S23" s="414"/>
    </row>
    <row r="24" spans="1:25" x14ac:dyDescent="0.2">
      <c r="M24" s="409"/>
      <c r="N24" s="409"/>
      <c r="O24" s="411"/>
      <c r="P24" s="409"/>
      <c r="Q24" s="409"/>
    </row>
    <row r="25" spans="1:25" x14ac:dyDescent="0.2">
      <c r="M25" s="409"/>
      <c r="N25" s="409"/>
    </row>
    <row r="28" spans="1:25" x14ac:dyDescent="0.2">
      <c r="M28" s="409"/>
      <c r="N28" s="409"/>
    </row>
    <row r="29" spans="1:25" x14ac:dyDescent="0.2">
      <c r="M29" s="409"/>
      <c r="N29" s="409"/>
    </row>
  </sheetData>
  <phoneticPr fontId="6" type="noConversion"/>
  <pageMargins left="1" right="0.5" top="1.4" bottom="0.5" header="0.25" footer="0"/>
  <pageSetup paperSize="5" scale="90" orientation="landscape" copies="10" r:id="rId1"/>
  <headerFooter alignWithMargins="0">
    <oddHeader>&amp;C&amp;"Arial,Bold"&amp;14 CAPITAL  FUND&amp;12
&amp;14Final Budget
2019
&amp;R&amp;D&amp;T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V30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 x14ac:dyDescent="0.2"/>
  <cols>
    <col min="1" max="2" width="2" style="1" customWidth="1"/>
    <col min="3" max="3" width="30" style="1" customWidth="1"/>
    <col min="4" max="4" width="1.85546875" style="1" customWidth="1"/>
    <col min="5" max="5" width="12" style="2" customWidth="1"/>
    <col min="6" max="6" width="2" customWidth="1"/>
    <col min="7" max="7" width="12" customWidth="1"/>
    <col min="8" max="8" width="2" customWidth="1"/>
    <col min="9" max="9" width="12" customWidth="1"/>
    <col min="10" max="10" width="2" customWidth="1"/>
    <col min="11" max="11" width="12" customWidth="1"/>
    <col min="12" max="12" width="2.140625" customWidth="1"/>
    <col min="13" max="13" width="12" customWidth="1"/>
    <col min="14" max="14" width="2" customWidth="1"/>
    <col min="15" max="15" width="12" customWidth="1"/>
    <col min="16" max="16" width="2" customWidth="1"/>
    <col min="17" max="17" width="12" customWidth="1"/>
    <col min="18" max="18" width="2" customWidth="1"/>
    <col min="19" max="19" width="12" customWidth="1"/>
    <col min="20" max="20" width="3.140625" style="63" customWidth="1"/>
    <col min="21" max="21" width="24.85546875" style="63" customWidth="1"/>
    <col min="22" max="22" width="2.7109375" customWidth="1"/>
  </cols>
  <sheetData>
    <row r="1" spans="1:22" ht="13.5" thickBot="1" x14ac:dyDescent="0.25">
      <c r="A1" s="70"/>
      <c r="B1" s="70"/>
      <c r="C1" s="70"/>
      <c r="E1" s="71">
        <v>2017</v>
      </c>
      <c r="F1" s="2"/>
      <c r="G1" s="19"/>
      <c r="H1" s="19"/>
      <c r="I1" s="73" t="s">
        <v>198</v>
      </c>
      <c r="J1" s="73"/>
      <c r="K1" s="19"/>
      <c r="L1" s="408"/>
      <c r="M1" s="391"/>
      <c r="N1" s="458"/>
      <c r="O1" s="458" t="s">
        <v>191</v>
      </c>
      <c r="P1" s="458"/>
      <c r="Q1" s="458"/>
      <c r="R1" s="408"/>
      <c r="S1" s="73" t="s">
        <v>192</v>
      </c>
      <c r="T1" s="492"/>
      <c r="U1" s="492"/>
      <c r="V1" s="186"/>
    </row>
    <row r="2" spans="1:22" x14ac:dyDescent="0.2">
      <c r="A2" s="17"/>
      <c r="B2" s="17"/>
      <c r="C2" s="17"/>
      <c r="D2" s="3"/>
      <c r="E2" s="118"/>
      <c r="F2" s="385"/>
      <c r="G2" s="137"/>
      <c r="H2" s="137"/>
      <c r="I2" s="113"/>
      <c r="J2" s="113"/>
      <c r="K2" s="147"/>
      <c r="L2" s="385"/>
      <c r="M2" s="86"/>
      <c r="N2" s="181"/>
      <c r="O2" s="42"/>
      <c r="P2" s="141"/>
      <c r="Q2" s="175"/>
      <c r="R2" s="408"/>
      <c r="S2" s="176"/>
      <c r="T2" s="484"/>
      <c r="U2" s="484"/>
      <c r="V2" s="186"/>
    </row>
    <row r="3" spans="1:22" s="7" customFormat="1" ht="13.5" thickBot="1" x14ac:dyDescent="0.25">
      <c r="A3" s="21"/>
      <c r="B3" s="21"/>
      <c r="C3" s="21"/>
      <c r="D3" s="5"/>
      <c r="E3" s="72" t="s">
        <v>188</v>
      </c>
      <c r="F3" s="6"/>
      <c r="G3" s="73" t="s">
        <v>193</v>
      </c>
      <c r="H3" s="24"/>
      <c r="I3" s="73" t="s">
        <v>0</v>
      </c>
      <c r="J3" s="26"/>
      <c r="K3" s="73" t="s">
        <v>1</v>
      </c>
      <c r="L3" s="6"/>
      <c r="M3" s="72" t="s">
        <v>194</v>
      </c>
      <c r="N3" s="184"/>
      <c r="O3" s="72" t="s">
        <v>0</v>
      </c>
      <c r="P3" s="131"/>
      <c r="Q3" s="154" t="s">
        <v>1</v>
      </c>
      <c r="S3" s="177" t="s">
        <v>0</v>
      </c>
      <c r="T3" s="484"/>
      <c r="U3" s="503" t="s">
        <v>186</v>
      </c>
      <c r="V3" s="187"/>
    </row>
    <row r="4" spans="1:22" s="7" customFormat="1" x14ac:dyDescent="0.2">
      <c r="A4" s="21"/>
      <c r="B4" s="21"/>
      <c r="C4" s="21"/>
      <c r="D4" s="5"/>
      <c r="E4" s="25"/>
      <c r="G4" s="20"/>
      <c r="H4" s="20"/>
      <c r="I4" s="20"/>
      <c r="J4" s="20"/>
      <c r="K4" s="20"/>
      <c r="M4" s="131"/>
      <c r="N4" s="131"/>
      <c r="O4" s="131"/>
      <c r="P4" s="131"/>
      <c r="Q4" s="131"/>
      <c r="S4" s="20"/>
      <c r="T4" s="296"/>
      <c r="U4" s="296"/>
    </row>
    <row r="5" spans="1:22" s="7" customFormat="1" x14ac:dyDescent="0.2">
      <c r="A5" s="87" t="s">
        <v>2</v>
      </c>
      <c r="B5" s="21"/>
      <c r="C5" s="21"/>
      <c r="D5" s="5"/>
      <c r="E5" s="307">
        <v>90.6</v>
      </c>
      <c r="F5" s="88"/>
      <c r="G5" s="310">
        <f>E19</f>
        <v>267.91000000000349</v>
      </c>
      <c r="H5" s="132"/>
      <c r="I5" s="310">
        <v>692</v>
      </c>
      <c r="J5" s="132"/>
      <c r="K5" s="311">
        <f>ROUND((G5-I5),5)</f>
        <v>-424.09</v>
      </c>
      <c r="L5" s="133"/>
      <c r="M5" s="340">
        <f>E19</f>
        <v>267.91000000000349</v>
      </c>
      <c r="N5" s="89"/>
      <c r="O5" s="340">
        <v>692</v>
      </c>
      <c r="P5" s="89"/>
      <c r="Q5" s="340">
        <f>M5-O5</f>
        <v>-424.08999999999651</v>
      </c>
      <c r="R5" s="133"/>
      <c r="S5" s="173">
        <f>ROUNDUP(M19,0)</f>
        <v>137</v>
      </c>
      <c r="T5" s="493"/>
      <c r="U5" s="467"/>
      <c r="V5" s="12"/>
    </row>
    <row r="6" spans="1:22" s="7" customFormat="1" x14ac:dyDescent="0.2">
      <c r="A6" s="87"/>
      <c r="B6" s="21"/>
      <c r="C6" s="21"/>
      <c r="D6" s="5"/>
      <c r="E6" s="31"/>
      <c r="F6" s="88"/>
      <c r="G6" s="132"/>
      <c r="H6" s="132"/>
      <c r="I6" s="132"/>
      <c r="J6" s="132"/>
      <c r="K6" s="132"/>
      <c r="L6" s="133"/>
      <c r="M6" s="89"/>
      <c r="N6" s="89"/>
      <c r="O6" s="89"/>
      <c r="P6" s="89"/>
      <c r="Q6" s="89"/>
      <c r="R6" s="133"/>
      <c r="S6" s="132"/>
      <c r="T6" s="485"/>
      <c r="U6" s="485"/>
      <c r="V6" s="12"/>
    </row>
    <row r="7" spans="1:22" x14ac:dyDescent="0.2">
      <c r="A7" s="17"/>
      <c r="B7" s="17" t="s">
        <v>4</v>
      </c>
      <c r="C7" s="17"/>
      <c r="D7" s="3"/>
      <c r="E7" s="38"/>
      <c r="F7" s="103"/>
      <c r="G7" s="44"/>
      <c r="H7" s="44"/>
      <c r="I7" s="44"/>
      <c r="J7" s="44"/>
      <c r="K7" s="44"/>
      <c r="L7" s="11"/>
      <c r="M7" s="45"/>
      <c r="N7" s="45"/>
      <c r="O7" s="45"/>
      <c r="P7" s="45"/>
      <c r="Q7" s="82"/>
      <c r="R7" s="11"/>
      <c r="S7" s="44"/>
      <c r="T7" s="66"/>
      <c r="U7" s="66"/>
      <c r="V7" s="11"/>
    </row>
    <row r="8" spans="1:22" x14ac:dyDescent="0.2">
      <c r="A8" s="17"/>
      <c r="B8" s="17"/>
      <c r="C8" s="17" t="s">
        <v>11</v>
      </c>
      <c r="D8" s="3"/>
      <c r="E8" s="38">
        <v>545.27</v>
      </c>
      <c r="F8" s="103"/>
      <c r="G8" s="44">
        <v>1777.31</v>
      </c>
      <c r="H8" s="44"/>
      <c r="I8" s="44">
        <v>600</v>
      </c>
      <c r="J8" s="44"/>
      <c r="K8" s="36">
        <f>ROUND((G8-I8),5)</f>
        <v>1177.31</v>
      </c>
      <c r="L8" s="11"/>
      <c r="M8" s="43">
        <v>2500</v>
      </c>
      <c r="N8" s="45"/>
      <c r="O8" s="43">
        <v>600</v>
      </c>
      <c r="P8" s="82"/>
      <c r="Q8" s="471">
        <f>M8-O8</f>
        <v>1900</v>
      </c>
      <c r="R8" s="11"/>
      <c r="S8" s="79">
        <v>1900</v>
      </c>
      <c r="T8" s="67"/>
      <c r="U8" s="469"/>
      <c r="V8" s="11"/>
    </row>
    <row r="9" spans="1:22" ht="13.5" thickBot="1" x14ac:dyDescent="0.25">
      <c r="A9" s="17"/>
      <c r="B9" s="17"/>
      <c r="C9" s="17" t="s">
        <v>97</v>
      </c>
      <c r="D9" s="3"/>
      <c r="E9" s="38">
        <v>200001.05</v>
      </c>
      <c r="F9" s="103"/>
      <c r="G9" s="44">
        <v>208368.88</v>
      </c>
      <c r="H9" s="44"/>
      <c r="I9" s="44">
        <v>212000</v>
      </c>
      <c r="J9" s="44"/>
      <c r="K9" s="36">
        <f>ROUND((G9-I9),5)</f>
        <v>-3631.12</v>
      </c>
      <c r="L9" s="11"/>
      <c r="M9" s="43">
        <v>208368.88</v>
      </c>
      <c r="N9" s="45"/>
      <c r="O9" s="49">
        <v>212000</v>
      </c>
      <c r="P9" s="45"/>
      <c r="Q9" s="471">
        <f>M9-O9</f>
        <v>-3631.1199999999953</v>
      </c>
      <c r="R9" s="11"/>
      <c r="S9" s="79">
        <v>208000</v>
      </c>
      <c r="T9" s="67"/>
      <c r="U9" s="469"/>
      <c r="V9" s="11"/>
    </row>
    <row r="10" spans="1:22" ht="13.5" thickBot="1" x14ac:dyDescent="0.25">
      <c r="A10" s="17"/>
      <c r="B10" s="17" t="s">
        <v>19</v>
      </c>
      <c r="C10" s="17"/>
      <c r="D10" s="3"/>
      <c r="E10" s="108">
        <f>ROUND(SUM(E7:E9),5)</f>
        <v>200546.32</v>
      </c>
      <c r="F10" s="103"/>
      <c r="G10" s="53">
        <f>ROUND(SUM(G7:G9),5)</f>
        <v>210146.19</v>
      </c>
      <c r="H10" s="44"/>
      <c r="I10" s="53">
        <f>ROUND(SUM(I7:I9),5)</f>
        <v>212600</v>
      </c>
      <c r="J10" s="44"/>
      <c r="K10" s="53">
        <f>ROUND((G10-I10),5)</f>
        <v>-2453.81</v>
      </c>
      <c r="L10" s="11"/>
      <c r="M10" s="208">
        <f>SUM(M8:M9)</f>
        <v>210868.88</v>
      </c>
      <c r="N10" s="45"/>
      <c r="O10" s="106">
        <f>ROUND(SUM(O7:O9),5)</f>
        <v>212600</v>
      </c>
      <c r="P10" s="45"/>
      <c r="Q10" s="360">
        <f>M10-O10</f>
        <v>-1731.1199999999953</v>
      </c>
      <c r="R10" s="11"/>
      <c r="S10" s="253">
        <f>ROUND(SUM(S7:S9),5)</f>
        <v>209900</v>
      </c>
      <c r="T10" s="488"/>
      <c r="U10" s="515"/>
      <c r="V10" s="11"/>
    </row>
    <row r="11" spans="1:22" x14ac:dyDescent="0.2">
      <c r="A11" s="17"/>
      <c r="B11" s="17"/>
      <c r="C11" s="17"/>
      <c r="D11" s="3"/>
      <c r="E11" s="38"/>
      <c r="F11" s="103"/>
      <c r="G11" s="44"/>
      <c r="H11" s="44"/>
      <c r="I11" s="44"/>
      <c r="J11" s="44"/>
      <c r="K11" s="36"/>
      <c r="L11" s="11"/>
      <c r="M11" s="45"/>
      <c r="N11" s="45"/>
      <c r="O11" s="45"/>
      <c r="P11" s="45"/>
      <c r="Q11" s="82"/>
      <c r="R11" s="11"/>
      <c r="S11" s="262"/>
      <c r="T11" s="67"/>
      <c r="U11" s="67"/>
      <c r="V11" s="11"/>
    </row>
    <row r="12" spans="1:22" ht="13.5" thickBot="1" x14ac:dyDescent="0.25">
      <c r="A12" s="17" t="s">
        <v>76</v>
      </c>
      <c r="B12" s="17"/>
      <c r="C12" s="17"/>
      <c r="D12" s="3"/>
      <c r="E12" s="106">
        <f>E5+E10</f>
        <v>200636.92</v>
      </c>
      <c r="F12" s="103"/>
      <c r="G12" s="47">
        <f>G10+G5</f>
        <v>210414.1</v>
      </c>
      <c r="H12" s="44"/>
      <c r="I12" s="47">
        <f>I5+I10</f>
        <v>213292</v>
      </c>
      <c r="J12" s="44"/>
      <c r="K12" s="48">
        <f>K5+K10</f>
        <v>-2877.9</v>
      </c>
      <c r="L12" s="11"/>
      <c r="M12" s="49">
        <f>M5+M10</f>
        <v>211136.79</v>
      </c>
      <c r="N12" s="45"/>
      <c r="O12" s="50">
        <f>O5+O10</f>
        <v>213292</v>
      </c>
      <c r="P12" s="45"/>
      <c r="Q12" s="360">
        <f>M12-O12</f>
        <v>-2155.2099999999919</v>
      </c>
      <c r="R12" s="11"/>
      <c r="S12" s="93">
        <f>S5+S10</f>
        <v>210037</v>
      </c>
      <c r="T12" s="67"/>
      <c r="U12" s="469"/>
      <c r="V12" s="11"/>
    </row>
    <row r="13" spans="1:22" x14ac:dyDescent="0.2">
      <c r="A13" s="17"/>
      <c r="B13" s="17"/>
      <c r="C13" s="17"/>
      <c r="D13" s="3"/>
      <c r="E13" s="38"/>
      <c r="F13" s="103"/>
      <c r="G13" s="44"/>
      <c r="H13" s="44"/>
      <c r="I13" s="44"/>
      <c r="J13" s="44"/>
      <c r="K13" s="44"/>
      <c r="L13" s="11"/>
      <c r="M13" s="45"/>
      <c r="N13" s="45"/>
      <c r="O13" s="45"/>
      <c r="P13" s="45"/>
      <c r="Q13" s="82"/>
      <c r="R13" s="11"/>
      <c r="S13" s="44"/>
      <c r="T13" s="66"/>
      <c r="U13" s="66"/>
      <c r="V13" s="11"/>
    </row>
    <row r="14" spans="1:22" ht="25.5" customHeight="1" x14ac:dyDescent="0.2">
      <c r="A14" s="17"/>
      <c r="B14" s="17" t="s">
        <v>21</v>
      </c>
      <c r="C14" s="70"/>
      <c r="D14" s="3"/>
      <c r="E14" s="38"/>
      <c r="F14" s="103"/>
      <c r="G14" s="44"/>
      <c r="H14" s="44"/>
      <c r="I14" s="44"/>
      <c r="J14" s="44"/>
      <c r="K14" s="44"/>
      <c r="L14" s="11"/>
      <c r="M14" s="45"/>
      <c r="N14" s="45"/>
      <c r="O14" s="45"/>
      <c r="P14" s="45"/>
      <c r="Q14" s="82"/>
      <c r="R14" s="11"/>
      <c r="S14" s="44"/>
      <c r="T14" s="66"/>
      <c r="U14" s="66"/>
      <c r="V14" s="11"/>
    </row>
    <row r="15" spans="1:22" x14ac:dyDescent="0.2">
      <c r="A15" s="70"/>
      <c r="B15" s="17"/>
      <c r="C15" s="17" t="s">
        <v>77</v>
      </c>
      <c r="D15" s="3"/>
      <c r="E15" s="38">
        <v>0</v>
      </c>
      <c r="F15" s="103"/>
      <c r="G15" s="44">
        <v>0</v>
      </c>
      <c r="H15" s="135"/>
      <c r="I15" s="44">
        <v>0</v>
      </c>
      <c r="J15" s="44"/>
      <c r="K15" s="36">
        <f>ROUND((G15-I15),5)</f>
        <v>0</v>
      </c>
      <c r="L15" s="11"/>
      <c r="M15" s="169">
        <v>0</v>
      </c>
      <c r="N15" s="45"/>
      <c r="O15" s="43">
        <v>0</v>
      </c>
      <c r="P15" s="45"/>
      <c r="Q15" s="471">
        <f>M15-O15</f>
        <v>0</v>
      </c>
      <c r="S15" s="231">
        <v>0</v>
      </c>
      <c r="T15" s="494"/>
      <c r="U15" s="487"/>
      <c r="V15" s="11"/>
    </row>
    <row r="16" spans="1:22" ht="15" thickBot="1" x14ac:dyDescent="0.25">
      <c r="A16" s="70"/>
      <c r="B16" s="17"/>
      <c r="C16" s="17" t="s">
        <v>98</v>
      </c>
      <c r="D16" s="3"/>
      <c r="E16" s="38">
        <v>200369.01</v>
      </c>
      <c r="F16" s="236"/>
      <c r="G16" s="44">
        <v>11002.6</v>
      </c>
      <c r="H16" s="134"/>
      <c r="I16" s="44">
        <v>213000</v>
      </c>
      <c r="J16" s="44"/>
      <c r="K16" s="36">
        <f>ROUND((G16-I16),5)</f>
        <v>-201997.4</v>
      </c>
      <c r="L16" s="11"/>
      <c r="M16" s="43">
        <v>211000</v>
      </c>
      <c r="N16" s="195"/>
      <c r="O16" s="43">
        <v>213000</v>
      </c>
      <c r="P16" s="45"/>
      <c r="Q16" s="471">
        <f>M16-O16</f>
        <v>-2000</v>
      </c>
      <c r="R16" s="11"/>
      <c r="S16" s="406">
        <v>210000</v>
      </c>
      <c r="T16" s="67"/>
      <c r="U16" s="469"/>
    </row>
    <row r="17" spans="1:22" ht="13.5" thickBot="1" x14ac:dyDescent="0.25">
      <c r="A17" s="70"/>
      <c r="B17" s="17" t="s">
        <v>69</v>
      </c>
      <c r="C17" s="70"/>
      <c r="D17" s="3"/>
      <c r="E17" s="108">
        <f>ROUND(SUM(E15:E16),5)</f>
        <v>200369.01</v>
      </c>
      <c r="F17" s="103"/>
      <c r="G17" s="53">
        <f>ROUND(SUM(G14:G16),5)</f>
        <v>11002.6</v>
      </c>
      <c r="H17" s="44"/>
      <c r="I17" s="53">
        <f>ROUND(SUM(I14:I16),5)</f>
        <v>213000</v>
      </c>
      <c r="J17" s="44"/>
      <c r="K17" s="53">
        <f>ROUND(SUM(K14:K16),5)</f>
        <v>-201997.4</v>
      </c>
      <c r="L17" s="11"/>
      <c r="M17" s="208">
        <f>SUM(M15:M16)</f>
        <v>211000</v>
      </c>
      <c r="N17" s="45"/>
      <c r="O17" s="170">
        <f>ROUND(SUM(O14:O16),5)</f>
        <v>213000</v>
      </c>
      <c r="P17" s="45"/>
      <c r="Q17" s="472">
        <f>M17-O17</f>
        <v>-2000</v>
      </c>
      <c r="R17" s="11"/>
      <c r="S17" s="253">
        <f>SUM(S15:S16)</f>
        <v>210000</v>
      </c>
      <c r="T17" s="488"/>
      <c r="U17" s="515"/>
      <c r="V17" s="11"/>
    </row>
    <row r="18" spans="1:22" x14ac:dyDescent="0.2">
      <c r="A18" s="70"/>
      <c r="B18" s="17"/>
      <c r="C18" s="70"/>
      <c r="D18" s="3"/>
      <c r="E18" s="209"/>
      <c r="F18" s="103"/>
      <c r="G18" s="165"/>
      <c r="H18" s="44"/>
      <c r="I18" s="165"/>
      <c r="J18" s="44"/>
      <c r="K18" s="165"/>
      <c r="L18" s="11"/>
      <c r="M18" s="209"/>
      <c r="N18" s="45"/>
      <c r="O18" s="209"/>
      <c r="P18" s="45"/>
      <c r="Q18" s="260"/>
      <c r="R18" s="11"/>
      <c r="S18" s="165"/>
      <c r="T18" s="488"/>
      <c r="U18" s="488"/>
      <c r="V18" s="11"/>
    </row>
    <row r="19" spans="1:22" ht="16.5" customHeight="1" thickBot="1" x14ac:dyDescent="0.25">
      <c r="A19" s="70" t="s">
        <v>70</v>
      </c>
      <c r="B19" s="70"/>
      <c r="C19" s="70"/>
      <c r="E19" s="58">
        <f>E12-E17</f>
        <v>267.91000000000349</v>
      </c>
      <c r="F19" s="11"/>
      <c r="G19" s="59">
        <f>G12-G17</f>
        <v>199411.5</v>
      </c>
      <c r="H19" s="44"/>
      <c r="I19" s="59">
        <f>I12-I17</f>
        <v>292</v>
      </c>
      <c r="J19" s="44"/>
      <c r="K19" s="59">
        <f>K12-K17</f>
        <v>199119.5</v>
      </c>
      <c r="L19" s="11"/>
      <c r="M19" s="314">
        <f>M12-M17</f>
        <v>136.79000000000815</v>
      </c>
      <c r="N19" s="45"/>
      <c r="O19" s="314">
        <f>O12-O17</f>
        <v>292</v>
      </c>
      <c r="P19" s="45"/>
      <c r="Q19" s="473">
        <f>Q12-Q17</f>
        <v>-155.20999999999185</v>
      </c>
      <c r="R19" s="11"/>
      <c r="S19" s="256">
        <f>S12-S17</f>
        <v>37</v>
      </c>
      <c r="T19" s="495"/>
      <c r="U19" s="516"/>
      <c r="V19" s="11"/>
    </row>
    <row r="20" spans="1:22" ht="13.5" thickTop="1" x14ac:dyDescent="0.2">
      <c r="E20" s="125"/>
      <c r="F20" s="11"/>
      <c r="G20" s="125"/>
      <c r="H20" s="11"/>
      <c r="I20" s="125"/>
      <c r="J20" s="11"/>
      <c r="K20" s="125"/>
      <c r="L20" s="11"/>
      <c r="M20" s="125"/>
      <c r="N20" s="11"/>
      <c r="O20" s="125"/>
      <c r="P20" s="11"/>
      <c r="Q20" s="125"/>
      <c r="R20" s="11"/>
      <c r="S20" s="125"/>
      <c r="T20" s="67"/>
      <c r="U20" s="67"/>
      <c r="V20" s="11"/>
    </row>
    <row r="21" spans="1:22" x14ac:dyDescent="0.2">
      <c r="E21"/>
    </row>
    <row r="22" spans="1:22" x14ac:dyDescent="0.2">
      <c r="E22"/>
      <c r="K22" s="15"/>
      <c r="L22" s="15"/>
      <c r="M22" s="403"/>
    </row>
    <row r="23" spans="1:22" x14ac:dyDescent="0.2">
      <c r="E23"/>
    </row>
    <row r="24" spans="1:22" x14ac:dyDescent="0.2">
      <c r="E24"/>
    </row>
    <row r="25" spans="1:22" x14ac:dyDescent="0.2">
      <c r="E25"/>
    </row>
    <row r="26" spans="1:22" x14ac:dyDescent="0.2">
      <c r="E26"/>
    </row>
    <row r="27" spans="1:22" x14ac:dyDescent="0.2">
      <c r="E27"/>
    </row>
    <row r="28" spans="1:22" x14ac:dyDescent="0.2">
      <c r="E28"/>
    </row>
    <row r="29" spans="1:22" x14ac:dyDescent="0.2">
      <c r="E29"/>
    </row>
    <row r="30" spans="1:22" x14ac:dyDescent="0.2">
      <c r="E30"/>
    </row>
  </sheetData>
  <phoneticPr fontId="0" type="noConversion"/>
  <pageMargins left="1" right="0.5" top="1.38" bottom="0.5" header="0.25" footer="0.5"/>
  <pageSetup paperSize="5" scale="90" orientation="landscape" r:id="rId1"/>
  <headerFooter alignWithMargins="0">
    <oddHeader>&amp;C&amp;"Arial,Bold"&amp;12  &amp;14State Highway Aid Fund&amp;12
&amp;14Final Budget
2019&amp;R&amp;D&amp;T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Y41"/>
  <sheetViews>
    <sheetView tabSelected="1" topLeftCell="B1" zoomScaleNormal="100" workbookViewId="0">
      <pane xSplit="5" ySplit="3" topLeftCell="G4" activePane="bottomRight" state="frozen"/>
      <selection activeCell="B1" sqref="B1"/>
      <selection pane="topRight" activeCell="G1" sqref="G1"/>
      <selection pane="bottomLeft" activeCell="B4" sqref="B4"/>
      <selection pane="bottomRight" activeCell="G4" sqref="G4"/>
    </sheetView>
  </sheetViews>
  <sheetFormatPr defaultRowHeight="12.75" x14ac:dyDescent="0.2"/>
  <cols>
    <col min="1" max="1" width="3.28515625" style="1" customWidth="1"/>
    <col min="2" max="2" width="3.140625" style="1" customWidth="1"/>
    <col min="3" max="3" width="3.85546875" style="1" customWidth="1"/>
    <col min="4" max="4" width="3.42578125" style="1" customWidth="1"/>
    <col min="5" max="5" width="5.85546875" style="1" customWidth="1"/>
    <col min="6" max="6" width="30" style="1" customWidth="1"/>
    <col min="7" max="7" width="2" style="1" customWidth="1"/>
    <col min="8" max="8" width="12" style="2" customWidth="1"/>
    <col min="9" max="9" width="2" customWidth="1"/>
    <col min="10" max="10" width="9.140625" customWidth="1"/>
    <col min="11" max="11" width="2" customWidth="1"/>
    <col min="12" max="12" width="12" customWidth="1"/>
    <col min="13" max="13" width="2" customWidth="1"/>
    <col min="14" max="14" width="12" customWidth="1"/>
    <col min="15" max="15" width="2" customWidth="1"/>
    <col min="16" max="16" width="12" customWidth="1"/>
    <col min="17" max="17" width="2" customWidth="1"/>
    <col min="18" max="18" width="12" customWidth="1"/>
    <col min="19" max="19" width="2" customWidth="1"/>
    <col min="20" max="20" width="12" customWidth="1"/>
    <col min="21" max="21" width="2" customWidth="1"/>
    <col min="22" max="22" width="12" customWidth="1"/>
    <col min="23" max="23" width="2.7109375" customWidth="1"/>
    <col min="24" max="24" width="31.42578125" style="408" customWidth="1"/>
    <col min="25" max="25" width="2.7109375" style="408" customWidth="1"/>
  </cols>
  <sheetData>
    <row r="1" spans="1:25" ht="13.5" thickBot="1" x14ac:dyDescent="0.25">
      <c r="A1" s="17"/>
      <c r="B1" s="17"/>
      <c r="C1" s="17"/>
      <c r="D1" s="17"/>
      <c r="E1" s="17"/>
      <c r="F1" s="17"/>
      <c r="G1" s="3"/>
      <c r="H1" s="71">
        <v>2017</v>
      </c>
      <c r="I1" s="2"/>
      <c r="J1" s="19"/>
      <c r="K1" s="19"/>
      <c r="L1" s="73" t="s">
        <v>198</v>
      </c>
      <c r="M1" s="73"/>
      <c r="N1" s="19"/>
      <c r="O1" s="408"/>
      <c r="P1" s="391"/>
      <c r="Q1" s="458"/>
      <c r="R1" s="458" t="s">
        <v>191</v>
      </c>
      <c r="S1" s="458"/>
      <c r="T1" s="458"/>
      <c r="U1" s="408"/>
      <c r="V1" s="73" t="s">
        <v>192</v>
      </c>
    </row>
    <row r="2" spans="1:25" x14ac:dyDescent="0.2">
      <c r="A2" s="17"/>
      <c r="B2" s="17"/>
      <c r="C2" s="17"/>
      <c r="D2" s="17"/>
      <c r="E2" s="17"/>
      <c r="F2" s="17"/>
      <c r="G2" s="3"/>
      <c r="H2" s="118"/>
      <c r="I2" s="385"/>
      <c r="J2" s="137"/>
      <c r="K2" s="137"/>
      <c r="L2" s="113"/>
      <c r="M2" s="113"/>
      <c r="N2" s="147"/>
      <c r="O2" s="385"/>
      <c r="P2" s="86"/>
      <c r="Q2" s="181"/>
      <c r="R2" s="42"/>
      <c r="S2" s="141"/>
      <c r="T2" s="175"/>
      <c r="U2" s="408"/>
      <c r="V2" s="176"/>
    </row>
    <row r="3" spans="1:25" s="7" customFormat="1" ht="13.5" thickBot="1" x14ac:dyDescent="0.25">
      <c r="A3" s="21"/>
      <c r="B3" s="21"/>
      <c r="C3" s="21"/>
      <c r="D3" s="21"/>
      <c r="E3" s="21"/>
      <c r="F3" s="21"/>
      <c r="G3" s="5"/>
      <c r="H3" s="72" t="s">
        <v>188</v>
      </c>
      <c r="I3" s="6"/>
      <c r="J3" s="73" t="s">
        <v>193</v>
      </c>
      <c r="K3" s="24"/>
      <c r="L3" s="73" t="s">
        <v>0</v>
      </c>
      <c r="M3" s="26"/>
      <c r="N3" s="73" t="s">
        <v>1</v>
      </c>
      <c r="O3" s="6"/>
      <c r="P3" s="72" t="s">
        <v>194</v>
      </c>
      <c r="Q3" s="184"/>
      <c r="R3" s="72" t="s">
        <v>0</v>
      </c>
      <c r="S3" s="131"/>
      <c r="T3" s="154" t="s">
        <v>1</v>
      </c>
      <c r="V3" s="177" t="s">
        <v>0</v>
      </c>
      <c r="X3" s="503" t="s">
        <v>186</v>
      </c>
    </row>
    <row r="4" spans="1:25" s="7" customFormat="1" x14ac:dyDescent="0.2">
      <c r="A4" s="21"/>
      <c r="B4" s="21"/>
      <c r="C4" s="21"/>
      <c r="D4" s="21"/>
      <c r="E4" s="21"/>
      <c r="F4" s="21"/>
      <c r="G4" s="5"/>
      <c r="H4" s="25"/>
      <c r="I4" s="136"/>
      <c r="J4" s="26"/>
      <c r="K4" s="137"/>
      <c r="L4" s="26"/>
      <c r="M4" s="137"/>
      <c r="N4" s="26"/>
      <c r="O4" s="136"/>
      <c r="P4" s="25"/>
      <c r="Q4" s="118"/>
      <c r="R4" s="25"/>
      <c r="S4" s="118"/>
      <c r="T4" s="25"/>
      <c r="U4" s="136"/>
      <c r="V4" s="27"/>
    </row>
    <row r="5" spans="1:25" s="7" customFormat="1" ht="14.25" x14ac:dyDescent="0.2">
      <c r="A5" s="87" t="s">
        <v>2</v>
      </c>
      <c r="B5" s="21"/>
      <c r="C5" s="21"/>
      <c r="D5" s="21"/>
      <c r="E5" s="21"/>
      <c r="F5" s="21"/>
      <c r="G5" s="5"/>
      <c r="H5" s="307">
        <v>4617.1499999999996</v>
      </c>
      <c r="I5" s="139"/>
      <c r="J5" s="308">
        <f>H33</f>
        <v>6443.9899999999907</v>
      </c>
      <c r="K5" s="140"/>
      <c r="L5" s="308">
        <v>7247</v>
      </c>
      <c r="M5" s="140"/>
      <c r="N5" s="309">
        <f>ROUND((J5-L5),5)</f>
        <v>-803.01</v>
      </c>
      <c r="O5" s="139"/>
      <c r="P5" s="341">
        <f>H33</f>
        <v>6443.9899999999907</v>
      </c>
      <c r="Q5" s="138"/>
      <c r="R5" s="307">
        <v>7247</v>
      </c>
      <c r="S5" s="138"/>
      <c r="T5" s="359">
        <f>ROUND((P5-R5),5)</f>
        <v>-803.01</v>
      </c>
      <c r="U5" s="139"/>
      <c r="V5" s="303">
        <f>ROUNDUP(P33,0)</f>
        <v>1400</v>
      </c>
      <c r="W5" s="194"/>
      <c r="X5" s="517"/>
      <c r="Y5" s="194"/>
    </row>
    <row r="6" spans="1:25" s="7" customFormat="1" x14ac:dyDescent="0.2">
      <c r="A6" s="21"/>
      <c r="B6" s="21"/>
      <c r="C6" s="21"/>
      <c r="D6" s="21"/>
      <c r="E6" s="21"/>
      <c r="F6" s="21"/>
      <c r="G6" s="5"/>
      <c r="H6" s="25"/>
      <c r="I6" s="136"/>
      <c r="J6" s="26"/>
      <c r="K6" s="137"/>
      <c r="L6" s="26"/>
      <c r="M6" s="137"/>
      <c r="N6" s="26"/>
      <c r="O6" s="136"/>
      <c r="P6" s="25"/>
      <c r="Q6" s="118"/>
      <c r="R6" s="25"/>
      <c r="S6" s="118"/>
      <c r="T6" s="25"/>
      <c r="U6" s="136"/>
      <c r="V6" s="27"/>
    </row>
    <row r="7" spans="1:25" x14ac:dyDescent="0.2">
      <c r="A7" s="17"/>
      <c r="B7" s="17" t="s">
        <v>4</v>
      </c>
      <c r="C7" s="17"/>
      <c r="D7" s="17"/>
      <c r="E7" s="17"/>
      <c r="F7" s="17"/>
      <c r="G7" s="3"/>
      <c r="H7" s="33"/>
      <c r="J7" s="16"/>
      <c r="K7" s="16"/>
      <c r="L7" s="16"/>
      <c r="M7" s="16"/>
      <c r="N7" s="16"/>
      <c r="P7" s="42"/>
      <c r="Q7" s="42"/>
      <c r="R7" s="42"/>
      <c r="S7" s="42"/>
      <c r="T7" s="141"/>
      <c r="V7" s="168"/>
    </row>
    <row r="8" spans="1:25" x14ac:dyDescent="0.2">
      <c r="A8" s="17"/>
      <c r="B8" s="17"/>
      <c r="C8" s="17" t="s">
        <v>71</v>
      </c>
      <c r="D8" s="17"/>
      <c r="E8" s="17"/>
      <c r="F8" s="17"/>
      <c r="G8" s="3"/>
      <c r="H8" s="33">
        <v>143951.04000000001</v>
      </c>
      <c r="J8" s="44">
        <v>139766.72</v>
      </c>
      <c r="K8" s="44"/>
      <c r="L8" s="464">
        <v>144590</v>
      </c>
      <c r="M8" s="44"/>
      <c r="N8" s="40">
        <f t="shared" ref="N8:N13" si="0">ROUND((J8-L8),5)</f>
        <v>-4823.28</v>
      </c>
      <c r="O8" s="11"/>
      <c r="P8" s="43">
        <v>144590</v>
      </c>
      <c r="Q8" s="45"/>
      <c r="R8" s="45">
        <v>144590</v>
      </c>
      <c r="S8" s="42"/>
      <c r="T8" s="90">
        <f t="shared" ref="T8:T13" si="1">ROUND((P8-R8),5)</f>
        <v>0</v>
      </c>
      <c r="V8" s="412">
        <v>144590</v>
      </c>
      <c r="X8" s="491"/>
    </row>
    <row r="9" spans="1:25" x14ac:dyDescent="0.2">
      <c r="A9" s="17"/>
      <c r="B9" s="17"/>
      <c r="C9" s="17" t="s">
        <v>72</v>
      </c>
      <c r="D9" s="17"/>
      <c r="E9" s="17"/>
      <c r="F9" s="17"/>
      <c r="G9" s="3"/>
      <c r="H9" s="33">
        <v>1779.61</v>
      </c>
      <c r="J9" s="44">
        <v>1742.53</v>
      </c>
      <c r="K9" s="44"/>
      <c r="L9" s="465">
        <v>2500</v>
      </c>
      <c r="M9" s="44"/>
      <c r="N9" s="40">
        <f t="shared" si="0"/>
        <v>-757.47</v>
      </c>
      <c r="O9" s="11"/>
      <c r="P9" s="43">
        <v>1743</v>
      </c>
      <c r="Q9" s="45"/>
      <c r="R9" s="45">
        <v>2500</v>
      </c>
      <c r="S9" s="42"/>
      <c r="T9" s="90">
        <f t="shared" si="1"/>
        <v>-757</v>
      </c>
      <c r="V9" s="272">
        <v>2000</v>
      </c>
      <c r="X9" s="491"/>
    </row>
    <row r="10" spans="1:25" x14ac:dyDescent="0.2">
      <c r="A10" s="17"/>
      <c r="B10" s="17"/>
      <c r="C10" s="17" t="s">
        <v>88</v>
      </c>
      <c r="D10" s="17"/>
      <c r="E10" s="17"/>
      <c r="F10" s="17"/>
      <c r="G10" s="3"/>
      <c r="H10" s="33">
        <v>3100.75</v>
      </c>
      <c r="J10" s="44">
        <v>1608.54</v>
      </c>
      <c r="K10" s="44"/>
      <c r="L10" s="465">
        <v>3000</v>
      </c>
      <c r="M10" s="44"/>
      <c r="N10" s="40">
        <f t="shared" si="0"/>
        <v>-1391.46</v>
      </c>
      <c r="O10" s="11"/>
      <c r="P10" s="43">
        <v>2145</v>
      </c>
      <c r="Q10" s="45"/>
      <c r="R10" s="45">
        <v>3000</v>
      </c>
      <c r="S10" s="42"/>
      <c r="T10" s="90">
        <f t="shared" si="1"/>
        <v>-855</v>
      </c>
      <c r="V10" s="272">
        <v>2500</v>
      </c>
      <c r="X10" s="491"/>
    </row>
    <row r="11" spans="1:25" x14ac:dyDescent="0.2">
      <c r="A11" s="17"/>
      <c r="B11" s="17"/>
      <c r="C11" s="17" t="s">
        <v>11</v>
      </c>
      <c r="D11" s="17"/>
      <c r="E11" s="17"/>
      <c r="F11" s="17"/>
      <c r="G11" s="3"/>
      <c r="H11" s="33">
        <v>415.17</v>
      </c>
      <c r="J11" s="44">
        <v>719.77</v>
      </c>
      <c r="K11" s="44"/>
      <c r="L11" s="465">
        <v>450</v>
      </c>
      <c r="M11" s="44"/>
      <c r="N11" s="40">
        <f t="shared" si="0"/>
        <v>269.77</v>
      </c>
      <c r="O11" s="11"/>
      <c r="P11" s="43">
        <v>960</v>
      </c>
      <c r="Q11" s="45"/>
      <c r="R11" s="45">
        <v>450</v>
      </c>
      <c r="S11" s="42"/>
      <c r="T11" s="90">
        <f t="shared" si="1"/>
        <v>510</v>
      </c>
      <c r="V11" s="272">
        <v>960</v>
      </c>
      <c r="X11" s="491"/>
    </row>
    <row r="12" spans="1:25" ht="13.5" thickBot="1" x14ac:dyDescent="0.25">
      <c r="A12" s="17"/>
      <c r="B12" s="17"/>
      <c r="C12" s="17" t="s">
        <v>142</v>
      </c>
      <c r="D12" s="17"/>
      <c r="E12" s="17"/>
      <c r="F12" s="17"/>
      <c r="G12" s="3"/>
      <c r="H12" s="33">
        <v>29000</v>
      </c>
      <c r="J12" s="44">
        <v>20000</v>
      </c>
      <c r="K12" s="44"/>
      <c r="L12" s="466">
        <v>32000</v>
      </c>
      <c r="M12" s="44"/>
      <c r="N12" s="40">
        <f t="shared" si="0"/>
        <v>-12000</v>
      </c>
      <c r="O12" s="11"/>
      <c r="P12" s="49">
        <v>32000</v>
      </c>
      <c r="Q12" s="45"/>
      <c r="R12" s="45">
        <v>32000</v>
      </c>
      <c r="S12" s="42"/>
      <c r="T12" s="46">
        <f t="shared" si="1"/>
        <v>0</v>
      </c>
      <c r="V12" s="413">
        <v>55000</v>
      </c>
      <c r="X12" s="491"/>
    </row>
    <row r="13" spans="1:25" ht="13.5" thickBot="1" x14ac:dyDescent="0.25">
      <c r="A13" s="17"/>
      <c r="B13" s="17" t="s">
        <v>19</v>
      </c>
      <c r="C13" s="17"/>
      <c r="D13" s="17"/>
      <c r="E13" s="17"/>
      <c r="F13" s="17"/>
      <c r="G13" s="3"/>
      <c r="H13" s="51">
        <f>ROUND(SUM(H7:H12),5)</f>
        <v>178246.57</v>
      </c>
      <c r="J13" s="52">
        <f>ROUND(SUM(J7:J12),5)</f>
        <v>163837.56</v>
      </c>
      <c r="K13" s="44"/>
      <c r="L13" s="463">
        <f>SUM(L8:L12)</f>
        <v>182540</v>
      </c>
      <c r="M13" s="44"/>
      <c r="N13" s="52">
        <f t="shared" si="0"/>
        <v>-18702.439999999999</v>
      </c>
      <c r="O13" s="11"/>
      <c r="P13" s="172">
        <f>ROUND(SUM(P8:P12),5)</f>
        <v>181438</v>
      </c>
      <c r="Q13" s="45"/>
      <c r="R13" s="51">
        <f>ROUND(SUM(R7:R12),5)</f>
        <v>182540</v>
      </c>
      <c r="S13" s="42"/>
      <c r="T13" s="46">
        <f t="shared" si="1"/>
        <v>-1102</v>
      </c>
      <c r="V13" s="520">
        <f>SUM(V8:V12)</f>
        <v>205050</v>
      </c>
      <c r="X13" s="491"/>
    </row>
    <row r="14" spans="1:25" x14ac:dyDescent="0.2">
      <c r="A14" s="17"/>
      <c r="B14" s="17"/>
      <c r="C14" s="17"/>
      <c r="D14" s="17"/>
      <c r="E14" s="17"/>
      <c r="F14" s="17"/>
      <c r="G14" s="3"/>
      <c r="H14" s="33"/>
      <c r="J14" s="40"/>
      <c r="K14" s="44"/>
      <c r="L14" s="40"/>
      <c r="M14" s="44"/>
      <c r="N14" s="40"/>
      <c r="O14" s="11"/>
      <c r="P14" s="82"/>
      <c r="Q14" s="45"/>
      <c r="R14" s="33"/>
      <c r="S14" s="42"/>
      <c r="T14" s="141"/>
      <c r="V14" s="104"/>
    </row>
    <row r="15" spans="1:25" ht="13.5" thickBot="1" x14ac:dyDescent="0.25">
      <c r="A15" s="17" t="s">
        <v>99</v>
      </c>
      <c r="B15" s="17"/>
      <c r="C15" s="17"/>
      <c r="D15" s="17"/>
      <c r="E15" s="17"/>
      <c r="F15" s="17"/>
      <c r="G15" s="3"/>
      <c r="H15" s="46">
        <f>H13+H5</f>
        <v>182863.72</v>
      </c>
      <c r="J15" s="55">
        <f>J13+J5</f>
        <v>170281.55</v>
      </c>
      <c r="K15" s="44"/>
      <c r="L15" s="55">
        <f>L13+L5</f>
        <v>189787</v>
      </c>
      <c r="M15" s="44"/>
      <c r="N15" s="55">
        <f>N13+N5</f>
        <v>-19505.449999999997</v>
      </c>
      <c r="O15" s="11"/>
      <c r="P15" s="171">
        <f>P13+P5</f>
        <v>187881.99</v>
      </c>
      <c r="Q15" s="45"/>
      <c r="R15" s="46">
        <f>R13+R5</f>
        <v>189787</v>
      </c>
      <c r="S15" s="42"/>
      <c r="T15" s="46">
        <f>ROUND((P15-R15),5)</f>
        <v>-1905.01</v>
      </c>
      <c r="V15" s="221">
        <f>V5+V13</f>
        <v>206450</v>
      </c>
      <c r="X15" s="491"/>
    </row>
    <row r="16" spans="1:25" ht="25.5" customHeight="1" x14ac:dyDescent="0.2">
      <c r="A16" s="17"/>
      <c r="B16" s="17" t="s">
        <v>21</v>
      </c>
      <c r="C16" s="17"/>
      <c r="D16" s="17"/>
      <c r="E16" s="17"/>
      <c r="F16" s="17"/>
      <c r="G16" s="3"/>
      <c r="H16" s="33"/>
      <c r="J16" s="44"/>
      <c r="K16" s="44"/>
      <c r="L16" s="44"/>
      <c r="M16" s="44"/>
      <c r="N16" s="44"/>
      <c r="O16" s="11"/>
      <c r="P16" s="45"/>
      <c r="Q16" s="45"/>
      <c r="R16" s="45"/>
      <c r="S16" s="42"/>
      <c r="T16" s="141"/>
      <c r="V16" s="325"/>
    </row>
    <row r="17" spans="1:25" ht="14.25" x14ac:dyDescent="0.2">
      <c r="A17" s="17"/>
      <c r="B17" s="17"/>
      <c r="C17" s="17" t="s">
        <v>100</v>
      </c>
      <c r="D17" s="17"/>
      <c r="E17" s="17"/>
      <c r="F17" s="17"/>
      <c r="G17" s="3"/>
      <c r="H17" s="33">
        <v>101511.84</v>
      </c>
      <c r="J17" s="44">
        <v>81294.36</v>
      </c>
      <c r="K17" s="44"/>
      <c r="L17" s="44">
        <v>108392.48</v>
      </c>
      <c r="M17" s="44"/>
      <c r="N17" s="40">
        <f t="shared" ref="N17:N21" si="2">ROUND((J17-L17),5)</f>
        <v>-27098.12</v>
      </c>
      <c r="O17" s="11"/>
      <c r="P17" s="43">
        <v>108392</v>
      </c>
      <c r="Q17" s="45"/>
      <c r="R17" s="45">
        <v>108392.48</v>
      </c>
      <c r="S17" s="42"/>
      <c r="T17" s="90">
        <f t="shared" ref="T17:T21" si="3">ROUND((P17-R17),5)</f>
        <v>-0.48</v>
      </c>
      <c r="V17" s="272">
        <v>115046.56</v>
      </c>
      <c r="W17" s="243"/>
      <c r="X17" s="518"/>
      <c r="Y17" s="243"/>
    </row>
    <row r="18" spans="1:25" ht="14.25" x14ac:dyDescent="0.2">
      <c r="A18" s="17"/>
      <c r="B18" s="17"/>
      <c r="C18" s="17" t="s">
        <v>101</v>
      </c>
      <c r="D18" s="17"/>
      <c r="E18" s="17"/>
      <c r="F18" s="17"/>
      <c r="G18" s="3"/>
      <c r="H18" s="33">
        <v>5460</v>
      </c>
      <c r="J18" s="44">
        <v>2730</v>
      </c>
      <c r="K18" s="44"/>
      <c r="L18" s="44">
        <v>5460</v>
      </c>
      <c r="M18" s="44"/>
      <c r="N18" s="40">
        <f t="shared" si="2"/>
        <v>-2730</v>
      </c>
      <c r="O18" s="11"/>
      <c r="P18" s="43">
        <v>5460</v>
      </c>
      <c r="Q18" s="45"/>
      <c r="R18" s="45">
        <v>5460</v>
      </c>
      <c r="S18" s="42"/>
      <c r="T18" s="90">
        <f t="shared" si="3"/>
        <v>0</v>
      </c>
      <c r="V18" s="272">
        <v>5460</v>
      </c>
      <c r="W18" s="243"/>
      <c r="X18" s="518"/>
      <c r="Y18" s="243"/>
    </row>
    <row r="19" spans="1:25" x14ac:dyDescent="0.2">
      <c r="A19" s="17"/>
      <c r="B19" s="17"/>
      <c r="C19" s="17" t="s">
        <v>102</v>
      </c>
      <c r="D19" s="17"/>
      <c r="E19" s="17"/>
      <c r="F19" s="17"/>
      <c r="G19" s="3"/>
      <c r="H19" s="33">
        <v>20670</v>
      </c>
      <c r="J19" s="44">
        <v>10335</v>
      </c>
      <c r="K19" s="44"/>
      <c r="L19" s="44">
        <v>20670</v>
      </c>
      <c r="M19" s="44"/>
      <c r="N19" s="40">
        <f t="shared" si="2"/>
        <v>-10335</v>
      </c>
      <c r="O19" s="11"/>
      <c r="P19" s="43">
        <v>20670</v>
      </c>
      <c r="Q19" s="45"/>
      <c r="R19" s="45">
        <v>20670</v>
      </c>
      <c r="S19" s="42"/>
      <c r="T19" s="90">
        <f t="shared" si="3"/>
        <v>0</v>
      </c>
      <c r="V19" s="231">
        <v>30194</v>
      </c>
      <c r="X19" s="491" t="s">
        <v>204</v>
      </c>
    </row>
    <row r="20" spans="1:25" ht="14.25" x14ac:dyDescent="0.2">
      <c r="A20" s="17"/>
      <c r="B20" s="17"/>
      <c r="C20" s="17" t="s">
        <v>127</v>
      </c>
      <c r="D20" s="17"/>
      <c r="E20" s="17"/>
      <c r="F20" s="17"/>
      <c r="G20" s="3"/>
      <c r="H20" s="33">
        <v>3500</v>
      </c>
      <c r="J20" s="44">
        <v>1750</v>
      </c>
      <c r="K20" s="44"/>
      <c r="L20" s="44">
        <v>3500</v>
      </c>
      <c r="M20" s="44"/>
      <c r="N20" s="40">
        <f t="shared" si="2"/>
        <v>-1750</v>
      </c>
      <c r="O20" s="11"/>
      <c r="P20" s="43">
        <v>3500</v>
      </c>
      <c r="Q20" s="45"/>
      <c r="R20" s="45">
        <v>3500</v>
      </c>
      <c r="S20" s="42"/>
      <c r="T20" s="90">
        <f t="shared" si="3"/>
        <v>0</v>
      </c>
      <c r="V20" s="272">
        <v>3500</v>
      </c>
      <c r="W20" s="243"/>
      <c r="X20" s="518"/>
      <c r="Y20" s="243"/>
    </row>
    <row r="21" spans="1:25" ht="14.25" x14ac:dyDescent="0.2">
      <c r="A21" s="17"/>
      <c r="B21" s="17"/>
      <c r="C21" s="17" t="s">
        <v>137</v>
      </c>
      <c r="D21" s="17"/>
      <c r="E21" s="17"/>
      <c r="F21" s="17"/>
      <c r="G21" s="3"/>
      <c r="H21" s="33">
        <v>37925</v>
      </c>
      <c r="J21" s="44">
        <v>30052.5</v>
      </c>
      <c r="K21" s="44"/>
      <c r="L21" s="44">
        <v>40070</v>
      </c>
      <c r="M21" s="44"/>
      <c r="N21" s="40">
        <f t="shared" si="2"/>
        <v>-10017.5</v>
      </c>
      <c r="O21" s="11"/>
      <c r="P21" s="43">
        <v>40070</v>
      </c>
      <c r="Q21" s="45"/>
      <c r="R21" s="45">
        <v>40070</v>
      </c>
      <c r="S21" s="42"/>
      <c r="T21" s="90">
        <f t="shared" si="3"/>
        <v>0</v>
      </c>
      <c r="V21" s="79">
        <v>42941</v>
      </c>
      <c r="W21" s="243"/>
      <c r="X21" s="518"/>
      <c r="Y21" s="243"/>
    </row>
    <row r="22" spans="1:25" x14ac:dyDescent="0.2">
      <c r="A22" s="17"/>
      <c r="B22" s="17"/>
      <c r="C22" s="17"/>
      <c r="D22" s="17"/>
      <c r="E22" s="17"/>
      <c r="F22" s="17"/>
      <c r="G22" s="3"/>
      <c r="H22" s="33"/>
      <c r="J22" s="44"/>
      <c r="K22" s="44"/>
      <c r="L22" s="44"/>
      <c r="M22" s="44"/>
      <c r="N22" s="40"/>
      <c r="O22" s="11"/>
      <c r="P22" s="218"/>
      <c r="Q22" s="45"/>
      <c r="R22" s="45"/>
      <c r="S22" s="42"/>
      <c r="T22" s="90"/>
      <c r="V22" s="326"/>
    </row>
    <row r="23" spans="1:25" x14ac:dyDescent="0.2">
      <c r="A23" s="17"/>
      <c r="B23" s="17"/>
      <c r="C23" s="17" t="s">
        <v>120</v>
      </c>
      <c r="D23" s="17"/>
      <c r="E23" s="17"/>
      <c r="F23" s="17"/>
      <c r="G23" s="3"/>
      <c r="H23" s="33"/>
      <c r="J23" s="44"/>
      <c r="K23" s="44"/>
      <c r="L23" s="44"/>
      <c r="M23" s="44"/>
      <c r="N23" s="40"/>
      <c r="O23" s="11"/>
      <c r="P23" s="217"/>
      <c r="Q23" s="45"/>
      <c r="R23" s="45"/>
      <c r="S23" s="42"/>
      <c r="T23" s="90"/>
      <c r="V23" s="325"/>
    </row>
    <row r="24" spans="1:25" ht="14.25" x14ac:dyDescent="0.2">
      <c r="A24" s="17"/>
      <c r="B24" s="17"/>
      <c r="C24" s="17"/>
      <c r="D24" s="17" t="s">
        <v>117</v>
      </c>
      <c r="E24" s="17"/>
      <c r="F24" s="17"/>
      <c r="G24" s="3"/>
      <c r="H24" s="33">
        <v>0</v>
      </c>
      <c r="J24" s="44">
        <v>0</v>
      </c>
      <c r="K24" s="44"/>
      <c r="L24" s="44">
        <v>0</v>
      </c>
      <c r="M24" s="44"/>
      <c r="N24" s="40">
        <f>J24-L24</f>
        <v>0</v>
      </c>
      <c r="O24" s="11"/>
      <c r="P24" s="43">
        <v>0</v>
      </c>
      <c r="Q24" s="45"/>
      <c r="R24" s="45">
        <v>0</v>
      </c>
      <c r="S24" s="42"/>
      <c r="T24" s="90">
        <f>ROUND((P24-R24),5)</f>
        <v>0</v>
      </c>
      <c r="V24" s="272">
        <v>0</v>
      </c>
      <c r="W24" s="243"/>
      <c r="X24" s="518"/>
      <c r="Y24" s="243"/>
    </row>
    <row r="25" spans="1:25" ht="14.25" x14ac:dyDescent="0.2">
      <c r="A25" s="261"/>
      <c r="B25" s="17"/>
      <c r="C25" s="17"/>
      <c r="D25" s="17" t="s">
        <v>103</v>
      </c>
      <c r="E25" s="17"/>
      <c r="F25" s="17"/>
      <c r="G25" s="3"/>
      <c r="H25" s="33">
        <v>0</v>
      </c>
      <c r="I25" s="222"/>
      <c r="J25" s="44">
        <v>0</v>
      </c>
      <c r="K25" s="44"/>
      <c r="L25" s="44">
        <v>0</v>
      </c>
      <c r="M25" s="44"/>
      <c r="N25" s="40">
        <f>J25-L25</f>
        <v>0</v>
      </c>
      <c r="O25" s="11"/>
      <c r="P25" s="43">
        <v>0</v>
      </c>
      <c r="Q25" s="45"/>
      <c r="R25" s="45">
        <v>0</v>
      </c>
      <c r="S25" s="42"/>
      <c r="T25" s="90">
        <f>ROUND((P25-R25),5)</f>
        <v>0</v>
      </c>
      <c r="V25" s="272">
        <v>0</v>
      </c>
      <c r="X25" s="491"/>
    </row>
    <row r="26" spans="1:25" x14ac:dyDescent="0.2">
      <c r="A26" s="17"/>
      <c r="B26" s="17"/>
      <c r="C26" s="17"/>
      <c r="D26" s="17" t="s">
        <v>118</v>
      </c>
      <c r="E26" s="17"/>
      <c r="F26" s="17"/>
      <c r="G26" s="3"/>
      <c r="H26" s="33">
        <v>434.89</v>
      </c>
      <c r="J26" s="44">
        <v>0</v>
      </c>
      <c r="K26" s="44"/>
      <c r="L26" s="44">
        <v>360</v>
      </c>
      <c r="M26" s="44"/>
      <c r="N26" s="40">
        <f>J26-L26</f>
        <v>-360</v>
      </c>
      <c r="O26" s="11"/>
      <c r="P26" s="43">
        <v>0</v>
      </c>
      <c r="Q26" s="45"/>
      <c r="R26" s="45">
        <v>360</v>
      </c>
      <c r="S26" s="42"/>
      <c r="T26" s="90">
        <f>ROUND((P26-R26),5)</f>
        <v>-360</v>
      </c>
      <c r="V26" s="272">
        <v>0</v>
      </c>
      <c r="X26" s="491"/>
    </row>
    <row r="27" spans="1:25" ht="13.5" thickBot="1" x14ac:dyDescent="0.25">
      <c r="A27" s="17"/>
      <c r="B27" s="17"/>
      <c r="C27" s="17"/>
      <c r="D27" s="17" t="s">
        <v>134</v>
      </c>
      <c r="E27" s="17"/>
      <c r="F27" s="17"/>
      <c r="G27" s="3"/>
      <c r="H27" s="50">
        <v>2000</v>
      </c>
      <c r="J27" s="47"/>
      <c r="K27" s="44"/>
      <c r="L27" s="47">
        <v>2000</v>
      </c>
      <c r="M27" s="44"/>
      <c r="N27" s="55">
        <f>J27-L27</f>
        <v>-2000</v>
      </c>
      <c r="O27" s="11"/>
      <c r="P27" s="49">
        <v>2000</v>
      </c>
      <c r="Q27" s="45"/>
      <c r="R27" s="50">
        <v>2000</v>
      </c>
      <c r="S27" s="42"/>
      <c r="T27" s="46">
        <f>ROUND((P27-R27),5)</f>
        <v>0</v>
      </c>
      <c r="V27" s="276">
        <v>2000</v>
      </c>
      <c r="X27" s="491"/>
    </row>
    <row r="28" spans="1:25" x14ac:dyDescent="0.2">
      <c r="A28" s="17"/>
      <c r="B28" s="17"/>
      <c r="C28" s="17" t="s">
        <v>126</v>
      </c>
      <c r="D28" s="17"/>
      <c r="E28" s="17"/>
      <c r="F28" s="17"/>
      <c r="G28" s="3"/>
      <c r="H28" s="82">
        <f>SUM(H24:H27)</f>
        <v>2434.89</v>
      </c>
      <c r="J28" s="44">
        <f>SUM(J25:J27)</f>
        <v>0</v>
      </c>
      <c r="K28" s="44"/>
      <c r="L28" s="44">
        <f>SUM(L24:L27)</f>
        <v>2360</v>
      </c>
      <c r="M28" s="44"/>
      <c r="N28" s="40">
        <f>J28-L28</f>
        <v>-2360</v>
      </c>
      <c r="O28" s="11"/>
      <c r="P28" s="107">
        <f>SUM(P24:P27)</f>
        <v>2000</v>
      </c>
      <c r="Q28" s="45"/>
      <c r="R28" s="45">
        <f>SUM(R24:R27)</f>
        <v>2360</v>
      </c>
      <c r="S28" s="42"/>
      <c r="T28" s="90">
        <f>ROUND((P28-R28),5)</f>
        <v>-360</v>
      </c>
      <c r="V28" s="327">
        <f>SUM(V24:V27)</f>
        <v>2000</v>
      </c>
      <c r="X28" s="491"/>
    </row>
    <row r="29" spans="1:25" ht="20.25" customHeight="1" x14ac:dyDescent="0.2">
      <c r="A29" s="17"/>
      <c r="B29" s="17"/>
      <c r="C29" s="70"/>
      <c r="D29" s="17"/>
      <c r="E29" s="17"/>
      <c r="F29" s="17"/>
      <c r="G29" s="3"/>
      <c r="H29" s="33"/>
      <c r="J29" s="44"/>
      <c r="K29" s="44"/>
      <c r="L29" s="44"/>
      <c r="M29" s="44"/>
      <c r="N29" s="40"/>
      <c r="O29" s="11"/>
      <c r="P29" s="252"/>
      <c r="Q29" s="45"/>
      <c r="R29" s="45"/>
      <c r="S29" s="42"/>
      <c r="T29" s="90"/>
      <c r="V29" s="328"/>
    </row>
    <row r="30" spans="1:25" ht="13.5" thickBot="1" x14ac:dyDescent="0.25">
      <c r="A30" s="17"/>
      <c r="B30" s="17"/>
      <c r="C30" s="17" t="s">
        <v>111</v>
      </c>
      <c r="D30" s="17"/>
      <c r="E30" s="17"/>
      <c r="F30" s="17"/>
      <c r="G30" s="3"/>
      <c r="H30" s="33">
        <v>4918</v>
      </c>
      <c r="J30" s="44">
        <v>6390</v>
      </c>
      <c r="K30" s="44"/>
      <c r="L30" s="44">
        <v>6300</v>
      </c>
      <c r="M30" s="44"/>
      <c r="N30" s="40">
        <f>ROUND((J30-L30),5)</f>
        <v>90</v>
      </c>
      <c r="O30" s="11"/>
      <c r="P30" s="49">
        <v>6390</v>
      </c>
      <c r="Q30" s="45"/>
      <c r="R30" s="45">
        <v>6300</v>
      </c>
      <c r="S30" s="42"/>
      <c r="T30" s="46">
        <f>ROUND((P30-R30),5)</f>
        <v>90</v>
      </c>
      <c r="V30" s="272">
        <v>6500</v>
      </c>
      <c r="X30" s="491"/>
    </row>
    <row r="31" spans="1:25" ht="13.5" thickBot="1" x14ac:dyDescent="0.25">
      <c r="A31" s="17"/>
      <c r="B31" s="17" t="s">
        <v>69</v>
      </c>
      <c r="C31" s="17"/>
      <c r="D31" s="17"/>
      <c r="E31" s="17"/>
      <c r="F31" s="17"/>
      <c r="G31" s="3"/>
      <c r="H31" s="51">
        <f>H17+H18+H19+H20+H28+H30+H21</f>
        <v>176419.73</v>
      </c>
      <c r="J31" s="52">
        <f>J17+J18+J19+J20+J28+J30+J21</f>
        <v>132551.85999999999</v>
      </c>
      <c r="K31" s="44"/>
      <c r="L31" s="52">
        <f>L17+L18+L19+L20+L21+L28+L30</f>
        <v>186752.47999999998</v>
      </c>
      <c r="M31" s="44"/>
      <c r="N31" s="52">
        <f>ROUND((J31-L31),5)</f>
        <v>-54200.62</v>
      </c>
      <c r="O31" s="11"/>
      <c r="P31" s="172">
        <f>P17+P18+P19+P20+P28+P30+P21</f>
        <v>186482</v>
      </c>
      <c r="Q31" s="45"/>
      <c r="R31" s="51">
        <f>R17+R18+R19+R20+R21+R28+R30</f>
        <v>186752.47999999998</v>
      </c>
      <c r="S31" s="42"/>
      <c r="T31" s="46">
        <f>ROUND((P31-R31),5)</f>
        <v>-270.48</v>
      </c>
      <c r="V31" s="253">
        <f>+V17+V18+V19+V20+V28+V30+V21</f>
        <v>205641.56</v>
      </c>
      <c r="X31" s="491"/>
    </row>
    <row r="32" spans="1:25" x14ac:dyDescent="0.2">
      <c r="A32" s="17"/>
      <c r="B32" s="17"/>
      <c r="C32" s="17"/>
      <c r="D32" s="17"/>
      <c r="E32" s="17"/>
      <c r="F32" s="17"/>
      <c r="G32" s="3"/>
      <c r="H32" s="90"/>
      <c r="J32" s="122"/>
      <c r="K32" s="44"/>
      <c r="L32" s="122"/>
      <c r="M32" s="44"/>
      <c r="N32" s="122"/>
      <c r="O32" s="11"/>
      <c r="P32" s="287"/>
      <c r="Q32" s="45"/>
      <c r="R32" s="90"/>
      <c r="S32" s="42"/>
      <c r="T32" s="209"/>
      <c r="V32" s="329"/>
    </row>
    <row r="33" spans="1:25" s="14" customFormat="1" ht="15.75" customHeight="1" thickBot="1" x14ac:dyDescent="0.25">
      <c r="A33" s="17" t="s">
        <v>70</v>
      </c>
      <c r="B33" s="17"/>
      <c r="C33" s="17"/>
      <c r="D33" s="17"/>
      <c r="E33" s="17"/>
      <c r="F33" s="17"/>
      <c r="G33" s="3"/>
      <c r="H33" s="304">
        <f>H15-H31</f>
        <v>6443.9899999999907</v>
      </c>
      <c r="I33" s="142"/>
      <c r="J33" s="305">
        <f>J15-J31</f>
        <v>37729.69</v>
      </c>
      <c r="K33" s="143"/>
      <c r="L33" s="305">
        <f>L15-L31</f>
        <v>3034.5200000000186</v>
      </c>
      <c r="M33" s="143"/>
      <c r="N33" s="305">
        <f>N15-N31</f>
        <v>34695.170000000006</v>
      </c>
      <c r="O33" s="144"/>
      <c r="P33" s="306">
        <f>P15-P31</f>
        <v>1399.9899999999907</v>
      </c>
      <c r="Q33" s="145"/>
      <c r="R33" s="304">
        <f>R15-R31</f>
        <v>3034.5200000000186</v>
      </c>
      <c r="S33" s="146"/>
      <c r="T33" s="304">
        <f>ROUND((P33-R33),5)</f>
        <v>-1634.53</v>
      </c>
      <c r="U33" s="142"/>
      <c r="V33" s="330">
        <f>V15-V31</f>
        <v>808.44000000000233</v>
      </c>
      <c r="W33" s="142"/>
      <c r="X33" s="519"/>
      <c r="Y33" s="142"/>
    </row>
    <row r="34" spans="1:25" s="216" customFormat="1" ht="14.25" customHeight="1" thickTop="1" x14ac:dyDescent="0.2">
      <c r="A34" s="18"/>
      <c r="B34" s="18"/>
      <c r="C34" s="18"/>
      <c r="D34" s="18"/>
      <c r="E34" s="18"/>
      <c r="F34" s="18"/>
      <c r="G34" s="18"/>
      <c r="H34" s="212"/>
      <c r="I34" s="213"/>
      <c r="J34" s="212"/>
      <c r="K34" s="214"/>
      <c r="L34" s="212"/>
      <c r="M34" s="214"/>
      <c r="N34" s="212"/>
      <c r="O34" s="214"/>
      <c r="P34" s="212"/>
      <c r="Q34" s="214"/>
      <c r="R34" s="212"/>
      <c r="S34" s="213"/>
      <c r="T34" s="215"/>
      <c r="U34" s="213"/>
      <c r="V34" s="212"/>
      <c r="W34" s="213"/>
      <c r="X34" s="213"/>
      <c r="Y34" s="213"/>
    </row>
    <row r="35" spans="1:25" s="216" customFormat="1" ht="13.5" customHeight="1" x14ac:dyDescent="0.2">
      <c r="A35" s="18"/>
      <c r="B35" s="18"/>
      <c r="C35" s="18"/>
      <c r="D35" s="18"/>
      <c r="E35" s="18"/>
      <c r="F35" s="18"/>
      <c r="G35" s="18"/>
      <c r="H35" s="212"/>
      <c r="I35" s="213"/>
      <c r="J35" s="212"/>
      <c r="K35" s="214"/>
      <c r="L35" s="212"/>
      <c r="M35" s="214"/>
      <c r="N35" s="212"/>
      <c r="O35" s="214"/>
      <c r="P35" s="212"/>
      <c r="Q35" s="214"/>
      <c r="R35" s="212"/>
      <c r="S35" s="213"/>
      <c r="T35" s="215"/>
      <c r="U35" s="213"/>
      <c r="V35" s="212"/>
      <c r="W35" s="213"/>
      <c r="X35" s="213"/>
      <c r="Y35" s="213"/>
    </row>
    <row r="36" spans="1:25" s="216" customFormat="1" ht="13.5" customHeight="1" x14ac:dyDescent="0.2">
      <c r="A36" s="18"/>
      <c r="B36" s="18"/>
      <c r="C36" s="18"/>
      <c r="D36"/>
      <c r="E36"/>
      <c r="F36"/>
      <c r="G36" s="18"/>
      <c r="H36" s="212"/>
      <c r="I36" s="213"/>
      <c r="J36" s="212"/>
      <c r="K36" s="214"/>
      <c r="L36" s="212"/>
      <c r="M36" s="214"/>
      <c r="N36" s="212"/>
      <c r="O36" s="214"/>
      <c r="P36" s="212"/>
      <c r="Q36" s="214"/>
      <c r="R36" s="212"/>
      <c r="S36" s="213"/>
      <c r="T36" s="215"/>
      <c r="U36" s="213"/>
      <c r="V36" s="212"/>
      <c r="W36" s="213"/>
      <c r="X36" s="213"/>
      <c r="Y36" s="213"/>
    </row>
    <row r="37" spans="1:25" x14ac:dyDescent="0.2">
      <c r="D37"/>
      <c r="E37"/>
      <c r="F37"/>
    </row>
    <row r="38" spans="1:25" x14ac:dyDescent="0.2">
      <c r="D38"/>
      <c r="E38"/>
      <c r="F38"/>
    </row>
    <row r="39" spans="1:25" x14ac:dyDescent="0.2">
      <c r="D39"/>
      <c r="E39"/>
      <c r="F39"/>
    </row>
    <row r="40" spans="1:25" x14ac:dyDescent="0.2">
      <c r="D40"/>
      <c r="E40"/>
      <c r="F40"/>
    </row>
    <row r="41" spans="1:25" x14ac:dyDescent="0.2">
      <c r="D41"/>
      <c r="E41"/>
      <c r="F41"/>
    </row>
  </sheetData>
  <phoneticPr fontId="6" type="noConversion"/>
  <pageMargins left="1.22" right="0.31" top="1.1499999999999999" bottom="0.5" header="0.25" footer="0"/>
  <pageSetup paperSize="5" scale="80" fitToHeight="2" orientation="landscape" r:id="rId1"/>
  <headerFooter alignWithMargins="0">
    <oddHeader>&amp;C&amp;"Arial,Bold"&amp;12 &amp;14Emergency Services Fund&amp;12
&amp;14Final Budget
2019
&amp;R &amp;D &amp;T</oddHeader>
    <oddFooter xml:space="preserve">&amp;R&amp;"Arial,Bold"&amp;8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Summary</vt:lpstr>
      <vt:lpstr>GenFund</vt:lpstr>
      <vt:lpstr>Park &amp; Rec </vt:lpstr>
      <vt:lpstr>Open Space</vt:lpstr>
      <vt:lpstr>Impact E</vt:lpstr>
      <vt:lpstr>Impact W</vt:lpstr>
      <vt:lpstr>Capital</vt:lpstr>
      <vt:lpstr>Highway</vt:lpstr>
      <vt:lpstr>Emergency</vt:lpstr>
      <vt:lpstr>Fire Hydrant</vt:lpstr>
      <vt:lpstr>Reserve</vt:lpstr>
      <vt:lpstr>Capital!Print_Area</vt:lpstr>
      <vt:lpstr>Emergency!Print_Area</vt:lpstr>
      <vt:lpstr>'Fire Hydrant'!Print_Area</vt:lpstr>
      <vt:lpstr>GenFund!Print_Area</vt:lpstr>
      <vt:lpstr>Highway!Print_Area</vt:lpstr>
      <vt:lpstr>'Impact E'!Print_Area</vt:lpstr>
      <vt:lpstr>'Impact W'!Print_Area</vt:lpstr>
      <vt:lpstr>'Open Space'!Print_Area</vt:lpstr>
      <vt:lpstr>'Park &amp; Rec '!Print_Area</vt:lpstr>
      <vt:lpstr>Reserve!Print_Area</vt:lpstr>
      <vt:lpstr>Capital!Print_Titles</vt:lpstr>
      <vt:lpstr>Emergency!Print_Titles</vt:lpstr>
      <vt:lpstr>'Fire Hydrant'!Print_Titles</vt:lpstr>
      <vt:lpstr>GenFund!Print_Titles</vt:lpstr>
      <vt:lpstr>Highway!Print_Titles</vt:lpstr>
      <vt:lpstr>'Impact E'!Print_Titles</vt:lpstr>
      <vt:lpstr>'Impact W'!Print_Titles</vt:lpstr>
      <vt:lpstr>'Open Space'!Print_Titles</vt:lpstr>
      <vt:lpstr>'Park &amp; Rec '!Print_Titles</vt:lpstr>
      <vt:lpstr>Reserve!Print_Titles</vt:lpstr>
    </vt:vector>
  </TitlesOfParts>
  <Company>Franklin Township Tax Collector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N. McVaugh</dc:creator>
  <cp:lastModifiedBy>Joan N McVaugh</cp:lastModifiedBy>
  <cp:lastPrinted>2018-12-13T19:48:02Z</cp:lastPrinted>
  <dcterms:created xsi:type="dcterms:W3CDTF">2005-08-22T16:49:49Z</dcterms:created>
  <dcterms:modified xsi:type="dcterms:W3CDTF">2018-12-13T19:51:42Z</dcterms:modified>
</cp:coreProperties>
</file>