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\Documents\Budget &amp; Reserves\2019\"/>
    </mc:Choice>
  </mc:AlternateContent>
  <xr:revisionPtr revIDLastSave="0" documentId="8_{3A132C15-039A-4A47-9A5E-D4DF2A95F650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Print_Titles" localSheetId="0">Sheet1!$A:$F,Sheet1!$1:$2</definedName>
    <definedName name="QB_COLUMN_59200" localSheetId="0" hidden="1">Sheet1!$G$2</definedName>
    <definedName name="QB_COLUMN_62230" localSheetId="0" hidden="1">Sheet1!$J$2</definedName>
    <definedName name="QB_COLUMN_63620" localSheetId="0" hidden="1">Sheet1!$I$2</definedName>
    <definedName name="QB_COLUMN_63650" localSheetId="0" hidden="1">Sheet1!$L$2</definedName>
    <definedName name="QB_COLUMN_76210" localSheetId="0" hidden="1">Sheet1!$H$2</definedName>
    <definedName name="QB_COLUMN_76240" localSheetId="0" hidden="1">Sheet1!$K$2</definedName>
    <definedName name="QB_COLUMN_76260" localSheetId="0" hidden="1">Sheet1!$M$2</definedName>
    <definedName name="QB_DATA_0" localSheetId="0" hidden="1">Sheet1!$5:$5,Sheet1!$7:$7,Sheet1!$8:$8,Sheet1!$9:$9,Sheet1!$10:$10,Sheet1!$11:$11,Sheet1!$14:$14,Sheet1!$15:$15,Sheet1!$16:$16,Sheet1!$17:$17,Sheet1!$18:$18,Sheet1!$22:$22,Sheet1!$24:$24,Sheet1!$25:$25,Sheet1!$26:$26,Sheet1!$27:$27</definedName>
    <definedName name="QB_DATA_1" localSheetId="0" hidden="1">Sheet1!$28:$28,Sheet1!$29:$29,Sheet1!$30:$30,Sheet1!$31:$31,Sheet1!$32:$32,Sheet1!$35:$35,Sheet1!$36:$36,Sheet1!$37:$37,Sheet1!$39:$39,Sheet1!$40:$40,Sheet1!$42:$42,Sheet1!$44:$44,Sheet1!$45:$45,Sheet1!$46:$46,Sheet1!$47:$47,Sheet1!$48:$48</definedName>
    <definedName name="QB_DATA_2" localSheetId="0" hidden="1">Sheet1!$49:$49,Sheet1!$50:$50,Sheet1!$51:$51,Sheet1!$52:$52,Sheet1!$53:$53,Sheet1!$54:$54,Sheet1!$55:$55,Sheet1!$56:$56,Sheet1!$59:$59,Sheet1!$60:$60,Sheet1!$61:$61,Sheet1!$62:$62,Sheet1!$63:$63,Sheet1!$64:$64,Sheet1!$65:$65,Sheet1!$66:$66</definedName>
    <definedName name="QB_DATA_3" localSheetId="0" hidden="1">Sheet1!$67:$67,Sheet1!$68:$68,Sheet1!$69:$69,Sheet1!$70:$70,Sheet1!$71:$71,Sheet1!$72:$72,Sheet1!$73:$73,Sheet1!$74:$74,Sheet1!$75:$75,Sheet1!$76:$76,Sheet1!$77:$77,Sheet1!$78:$78,Sheet1!$79:$79,Sheet1!$80:$80,Sheet1!$81:$81,Sheet1!$82:$82</definedName>
    <definedName name="QB_DATA_4" localSheetId="0" hidden="1">Sheet1!$83:$83,Sheet1!$84:$84,Sheet1!$85:$85,Sheet1!$86:$86,Sheet1!$87:$87,Sheet1!$88:$88,Sheet1!$89:$89,Sheet1!$91:$91,Sheet1!$92:$92,Sheet1!$93:$93,Sheet1!$95:$95,Sheet1!$97:$97,Sheet1!$98:$98,Sheet1!$100:$100,Sheet1!$101:$101,Sheet1!$102:$102</definedName>
    <definedName name="QB_DATA_5" localSheetId="0" hidden="1">Sheet1!$105:$105,Sheet1!$106:$106,Sheet1!$107:$107,Sheet1!$108:$108,Sheet1!$109:$109,Sheet1!$110:$110,Sheet1!$113:$113,Sheet1!$115:$115,Sheet1!$117:$117,Sheet1!$118:$118,Sheet1!$119:$119,Sheet1!$120:$120,Sheet1!$121:$121,Sheet1!$125:$125,Sheet1!$126:$126,Sheet1!$127:$127</definedName>
    <definedName name="QB_DATA_6" localSheetId="0" hidden="1">Sheet1!$128:$128,Sheet1!$130:$130,Sheet1!$131:$131,Sheet1!$132:$132,Sheet1!$133:$133,Sheet1!$134:$134,Sheet1!$135:$135,Sheet1!$136:$136,Sheet1!$137:$137,Sheet1!$138:$138,Sheet1!$139:$139,Sheet1!$140:$140,Sheet1!$141:$141,Sheet1!$142:$142,Sheet1!$143:$143,Sheet1!$144:$144</definedName>
    <definedName name="QB_DATA_7" localSheetId="0" hidden="1">Sheet1!$150:$150,Sheet1!$153:$153,Sheet1!$155:$155,Sheet1!$157:$157</definedName>
    <definedName name="QB_FORMULA_0" localSheetId="0" hidden="1">Sheet1!$I$7,Sheet1!$L$7,Sheet1!$I$8,Sheet1!$L$8,Sheet1!$I$9,Sheet1!$L$9,Sheet1!$I$10,Sheet1!$L$10,Sheet1!$I$11,Sheet1!$L$11,Sheet1!$G$12,Sheet1!$H$12,Sheet1!$I$12,Sheet1!$J$12,Sheet1!$K$12,Sheet1!$L$12</definedName>
    <definedName name="QB_FORMULA_1" localSheetId="0" hidden="1">Sheet1!$M$12,Sheet1!$I$14,Sheet1!$L$14,Sheet1!$G$19,Sheet1!$H$19,Sheet1!$I$19,Sheet1!$J$19,Sheet1!$K$19,Sheet1!$L$19,Sheet1!$M$19,Sheet1!$G$20,Sheet1!$H$20,Sheet1!$I$20,Sheet1!$J$20,Sheet1!$K$20,Sheet1!$L$20</definedName>
    <definedName name="QB_FORMULA_10" localSheetId="0" hidden="1">Sheet1!$I$89,Sheet1!$L$89,Sheet1!$I$93,Sheet1!$L$93,Sheet1!$G$94,Sheet1!$H$94,Sheet1!$I$94,Sheet1!$J$94,Sheet1!$K$94,Sheet1!$L$94,Sheet1!$M$94,Sheet1!$I$95,Sheet1!$L$95,Sheet1!$I$97,Sheet1!$L$97,Sheet1!$I$98</definedName>
    <definedName name="QB_FORMULA_11" localSheetId="0" hidden="1">Sheet1!$L$98,Sheet1!$G$99,Sheet1!$H$99,Sheet1!$I$99,Sheet1!$J$99,Sheet1!$K$99,Sheet1!$L$99,Sheet1!$M$99,Sheet1!$I$100,Sheet1!$L$100,Sheet1!$I$102,Sheet1!$L$102,Sheet1!$G$103,Sheet1!$H$103,Sheet1!$I$103,Sheet1!$J$103</definedName>
    <definedName name="QB_FORMULA_12" localSheetId="0" hidden="1">Sheet1!$K$103,Sheet1!$L$103,Sheet1!$M$103,Sheet1!$I$105,Sheet1!$L$105,Sheet1!$I$106,Sheet1!$L$106,Sheet1!$I$107,Sheet1!$L$107,Sheet1!$I$108,Sheet1!$L$108,Sheet1!$I$109,Sheet1!$L$109,Sheet1!$I$110,Sheet1!$L$110,Sheet1!$I$113</definedName>
    <definedName name="QB_FORMULA_13" localSheetId="0" hidden="1">Sheet1!$L$113,Sheet1!$G$114,Sheet1!$H$114,Sheet1!$I$114,Sheet1!$J$114,Sheet1!$K$114,Sheet1!$L$114,Sheet1!$M$114,Sheet1!$I$115,Sheet1!$L$115,Sheet1!$I$117,Sheet1!$L$117,Sheet1!$I$118,Sheet1!$L$118,Sheet1!$I$119,Sheet1!$L$119</definedName>
    <definedName name="QB_FORMULA_14" localSheetId="0" hidden="1">Sheet1!$I$120,Sheet1!$L$120,Sheet1!$I$121,Sheet1!$L$121,Sheet1!$G$122,Sheet1!$H$122,Sheet1!$I$122,Sheet1!$J$122,Sheet1!$K$122,Sheet1!$L$122,Sheet1!$M$122,Sheet1!$G$123,Sheet1!$H$123,Sheet1!$I$123,Sheet1!$J$123,Sheet1!$K$123</definedName>
    <definedName name="QB_FORMULA_15" localSheetId="0" hidden="1">Sheet1!$L$123,Sheet1!$M$123,Sheet1!$I$125,Sheet1!$L$125,Sheet1!$I$126,Sheet1!$L$126,Sheet1!$I$127,Sheet1!$L$127,Sheet1!$I$128,Sheet1!$L$128,Sheet1!$I$130,Sheet1!$L$130,Sheet1!$I$131,Sheet1!$L$131,Sheet1!$I$132,Sheet1!$L$132</definedName>
    <definedName name="QB_FORMULA_16" localSheetId="0" hidden="1">Sheet1!$I$133,Sheet1!$L$133,Sheet1!$I$134,Sheet1!$L$134,Sheet1!$I$135,Sheet1!$L$135,Sheet1!$I$136,Sheet1!$L$136,Sheet1!$I$137,Sheet1!$L$137,Sheet1!$I$138,Sheet1!$L$138,Sheet1!$I$139,Sheet1!$L$139,Sheet1!$I$140,Sheet1!$L$140</definedName>
    <definedName name="QB_FORMULA_17" localSheetId="0" hidden="1">Sheet1!$I$141,Sheet1!$L$141,Sheet1!$I$142,Sheet1!$L$142,Sheet1!$I$143,Sheet1!$L$143,Sheet1!$I$144,Sheet1!$L$144,Sheet1!$G$145,Sheet1!$H$145,Sheet1!$I$145,Sheet1!$J$145,Sheet1!$K$145,Sheet1!$L$145,Sheet1!$M$145,Sheet1!$G$146</definedName>
    <definedName name="QB_FORMULA_18" localSheetId="0" hidden="1">Sheet1!$H$146,Sheet1!$I$146,Sheet1!$J$146,Sheet1!$K$146,Sheet1!$L$146,Sheet1!$M$146,Sheet1!$G$147,Sheet1!$H$147,Sheet1!$I$147,Sheet1!$J$147,Sheet1!$K$147,Sheet1!$L$147,Sheet1!$M$147,Sheet1!$I$150,Sheet1!$L$150,Sheet1!$G$151</definedName>
    <definedName name="QB_FORMULA_19" localSheetId="0" hidden="1">Sheet1!$H$151,Sheet1!$I$151,Sheet1!$J$151,Sheet1!$K$151,Sheet1!$L$151,Sheet1!$M$151,Sheet1!$I$153,Sheet1!$L$153,Sheet1!$I$155,Sheet1!$L$155,Sheet1!$G$156,Sheet1!$H$156,Sheet1!$I$156,Sheet1!$J$156,Sheet1!$K$156,Sheet1!$L$156</definedName>
    <definedName name="QB_FORMULA_2" localSheetId="0" hidden="1">Sheet1!$M$20,Sheet1!$I$22,Sheet1!$L$22,Sheet1!$I$24,Sheet1!$L$24,Sheet1!$I$25,Sheet1!$L$25,Sheet1!$I$26,Sheet1!$L$26,Sheet1!$I$27,Sheet1!$L$27,Sheet1!$I$28,Sheet1!$L$28,Sheet1!$I$30,Sheet1!$L$30,Sheet1!$I$31</definedName>
    <definedName name="QB_FORMULA_20" localSheetId="0" hidden="1">Sheet1!$M$156,Sheet1!$I$157,Sheet1!$L$157,Sheet1!$G$158,Sheet1!$H$158,Sheet1!$I$158,Sheet1!$J$158,Sheet1!$K$158,Sheet1!$L$158,Sheet1!$M$158,Sheet1!$G$159,Sheet1!$H$159,Sheet1!$I$159,Sheet1!$J$159,Sheet1!$K$159,Sheet1!$L$159</definedName>
    <definedName name="QB_FORMULA_21" localSheetId="0" hidden="1">Sheet1!$M$159,Sheet1!$G$160,Sheet1!$H$160,Sheet1!$I$160,Sheet1!$J$160,Sheet1!$K$160,Sheet1!$L$160,Sheet1!$M$160</definedName>
    <definedName name="QB_FORMULA_3" localSheetId="0" hidden="1">Sheet1!$L$31,Sheet1!$I$32,Sheet1!$L$32,Sheet1!$G$33,Sheet1!$H$33,Sheet1!$I$33,Sheet1!$J$33,Sheet1!$K$33,Sheet1!$L$33,Sheet1!$M$33,Sheet1!$I$35,Sheet1!$L$35,Sheet1!$I$36,Sheet1!$L$36,Sheet1!$I$37,Sheet1!$L$37</definedName>
    <definedName name="QB_FORMULA_4" localSheetId="0" hidden="1">Sheet1!$I$39,Sheet1!$L$39,Sheet1!$I$40,Sheet1!$L$40,Sheet1!$G$41,Sheet1!$H$41,Sheet1!$I$41,Sheet1!$J$41,Sheet1!$K$41,Sheet1!$L$41,Sheet1!$M$41,Sheet1!$I$44,Sheet1!$L$44,Sheet1!$I$45,Sheet1!$L$45,Sheet1!$I$46</definedName>
    <definedName name="QB_FORMULA_5" localSheetId="0" hidden="1">Sheet1!$L$46,Sheet1!$I$47,Sheet1!$L$47,Sheet1!$I$48,Sheet1!$L$48,Sheet1!$I$49,Sheet1!$L$49,Sheet1!$I$50,Sheet1!$L$50,Sheet1!$I$51,Sheet1!$L$51,Sheet1!$I$52,Sheet1!$L$52,Sheet1!$I$53,Sheet1!$L$53,Sheet1!$I$54</definedName>
    <definedName name="QB_FORMULA_6" localSheetId="0" hidden="1">Sheet1!$L$54,Sheet1!$I$55,Sheet1!$L$55,Sheet1!$I$56,Sheet1!$L$56,Sheet1!$G$57,Sheet1!$H$57,Sheet1!$I$57,Sheet1!$J$57,Sheet1!$K$57,Sheet1!$L$57,Sheet1!$M$57,Sheet1!$I$59,Sheet1!$L$59,Sheet1!$I$60,Sheet1!$L$60</definedName>
    <definedName name="QB_FORMULA_7" localSheetId="0" hidden="1">Sheet1!$I$61,Sheet1!$L$61,Sheet1!$I$62,Sheet1!$L$62,Sheet1!$I$64,Sheet1!$L$64,Sheet1!$I$65,Sheet1!$L$65,Sheet1!$I$66,Sheet1!$L$66,Sheet1!$I$67,Sheet1!$L$67,Sheet1!$I$68,Sheet1!$L$68,Sheet1!$I$69,Sheet1!$L$69</definedName>
    <definedName name="QB_FORMULA_8" localSheetId="0" hidden="1">Sheet1!$I$70,Sheet1!$L$70,Sheet1!$I$71,Sheet1!$L$71,Sheet1!$I$72,Sheet1!$L$72,Sheet1!$I$73,Sheet1!$L$73,Sheet1!$I$74,Sheet1!$L$74,Sheet1!$I$75,Sheet1!$L$75,Sheet1!$I$76,Sheet1!$L$76,Sheet1!$I$77,Sheet1!$L$77</definedName>
    <definedName name="QB_FORMULA_9" localSheetId="0" hidden="1">Sheet1!$I$78,Sheet1!$L$78,Sheet1!$I$82,Sheet1!$L$82,Sheet1!$I$83,Sheet1!$L$83,Sheet1!$I$84,Sheet1!$L$84,Sheet1!$I$85,Sheet1!$L$85,Sheet1!$I$86,Sheet1!$L$86,Sheet1!$I$87,Sheet1!$L$87,Sheet1!$I$88,Sheet1!$L$88</definedName>
    <definedName name="QB_ROW_103240" localSheetId="0" hidden="1">Sheet1!$E$107</definedName>
    <definedName name="QB_ROW_106240" localSheetId="0" hidden="1">Sheet1!$E$106</definedName>
    <definedName name="QB_ROW_12240" localSheetId="0" hidden="1">Sheet1!$E$100</definedName>
    <definedName name="QB_ROW_123240" localSheetId="0" hidden="1">Sheet1!$E$46</definedName>
    <definedName name="QB_ROW_125250" localSheetId="0" hidden="1">Sheet1!$F$113</definedName>
    <definedName name="QB_ROW_130240" localSheetId="0" hidden="1">Sheet1!$E$105</definedName>
    <definedName name="QB_ROW_14240" localSheetId="0" hidden="1">Sheet1!$E$50</definedName>
    <definedName name="QB_ROW_148030" localSheetId="0" hidden="1">Sheet1!$D$13</definedName>
    <definedName name="QB_ROW_148240" localSheetId="0" hidden="1">Sheet1!$E$18</definedName>
    <definedName name="QB_ROW_148330" localSheetId="0" hidden="1">Sheet1!$D$19</definedName>
    <definedName name="QB_ROW_156250" localSheetId="0" hidden="1">Sheet1!$F$120</definedName>
    <definedName name="QB_ROW_174030" localSheetId="0" hidden="1">Sheet1!$D$124</definedName>
    <definedName name="QB_ROW_174330" localSheetId="0" hidden="1">Sheet1!$D$145</definedName>
    <definedName name="QB_ROW_175240" localSheetId="0" hidden="1">Sheet1!$E$142</definedName>
    <definedName name="QB_ROW_176240" localSheetId="0" hidden="1">Sheet1!$E$143</definedName>
    <definedName name="QB_ROW_177240" localSheetId="0" hidden="1">Sheet1!$E$144</definedName>
    <definedName name="QB_ROW_179240" localSheetId="0" hidden="1">Sheet1!$E$110</definedName>
    <definedName name="QB_ROW_18301" localSheetId="0" hidden="1">Sheet1!$A$160</definedName>
    <definedName name="QB_ROW_19011" localSheetId="0" hidden="1">Sheet1!$B$3</definedName>
    <definedName name="QB_ROW_190240" localSheetId="0" hidden="1">Sheet1!$E$66</definedName>
    <definedName name="QB_ROW_19240" localSheetId="0" hidden="1">Sheet1!$E$83</definedName>
    <definedName name="QB_ROW_19311" localSheetId="0" hidden="1">Sheet1!$B$147</definedName>
    <definedName name="QB_ROW_195240" localSheetId="0" hidden="1">Sheet1!$E$10</definedName>
    <definedName name="QB_ROW_198240" localSheetId="0" hidden="1">Sheet1!$E$45</definedName>
    <definedName name="QB_ROW_20021" localSheetId="0" hidden="1">Sheet1!$C$4</definedName>
    <definedName name="QB_ROW_202230" localSheetId="0" hidden="1">Sheet1!$D$42</definedName>
    <definedName name="QB_ROW_20240" localSheetId="0" hidden="1">Sheet1!$E$47</definedName>
    <definedName name="QB_ROW_20321" localSheetId="0" hidden="1">Sheet1!$C$20</definedName>
    <definedName name="QB_ROW_204240" localSheetId="0" hidden="1">Sheet1!$E$65</definedName>
    <definedName name="QB_ROW_206240" localSheetId="0" hidden="1">Sheet1!$E$64</definedName>
    <definedName name="QB_ROW_207240" localSheetId="0" hidden="1">Sheet1!$E$63</definedName>
    <definedName name="QB_ROW_208240" localSheetId="0" hidden="1">Sheet1!$E$141</definedName>
    <definedName name="QB_ROW_209240" localSheetId="0" hidden="1">Sheet1!$E$140</definedName>
    <definedName name="QB_ROW_21021" localSheetId="0" hidden="1">Sheet1!$C$21</definedName>
    <definedName name="QB_ROW_210240" localSheetId="0" hidden="1">Sheet1!$E$139</definedName>
    <definedName name="QB_ROW_211240" localSheetId="0" hidden="1">Sheet1!$E$138</definedName>
    <definedName name="QB_ROW_212240" localSheetId="0" hidden="1">Sheet1!$E$137</definedName>
    <definedName name="QB_ROW_21321" localSheetId="0" hidden="1">Sheet1!$C$146</definedName>
    <definedName name="QB_ROW_213240" localSheetId="0" hidden="1">Sheet1!$E$136</definedName>
    <definedName name="QB_ROW_214240" localSheetId="0" hidden="1">Sheet1!$E$135</definedName>
    <definedName name="QB_ROW_216250" localSheetId="0" hidden="1">Sheet1!$F$97</definedName>
    <definedName name="QB_ROW_22011" localSheetId="0" hidden="1">Sheet1!$B$148</definedName>
    <definedName name="QB_ROW_22311" localSheetId="0" hidden="1">Sheet1!$B$159</definedName>
    <definedName name="QB_ROW_223240" localSheetId="0" hidden="1">Sheet1!$E$62</definedName>
    <definedName name="QB_ROW_226240" localSheetId="0" hidden="1">Sheet1!$E$134</definedName>
    <definedName name="QB_ROW_227240" localSheetId="0" hidden="1">Sheet1!$E$133</definedName>
    <definedName name="QB_ROW_228240" localSheetId="0" hidden="1">Sheet1!$E$132</definedName>
    <definedName name="QB_ROW_23021" localSheetId="0" hidden="1">Sheet1!$C$149</definedName>
    <definedName name="QB_ROW_230240" localSheetId="0" hidden="1">Sheet1!$E$32</definedName>
    <definedName name="QB_ROW_23321" localSheetId="0" hidden="1">Sheet1!$C$151</definedName>
    <definedName name="QB_ROW_235240" localSheetId="0" hidden="1">Sheet1!$E$31</definedName>
    <definedName name="QB_ROW_236240" localSheetId="0" hidden="1">Sheet1!$E$131</definedName>
    <definedName name="QB_ROW_237240" localSheetId="0" hidden="1">Sheet1!$E$30</definedName>
    <definedName name="QB_ROW_238240" localSheetId="0" hidden="1">Sheet1!$E$28</definedName>
    <definedName name="QB_ROW_239240" localSheetId="0" hidden="1">Sheet1!$E$27</definedName>
    <definedName name="QB_ROW_24021" localSheetId="0" hidden="1">Sheet1!$C$152</definedName>
    <definedName name="QB_ROW_240240" localSheetId="0" hidden="1">Sheet1!$E$61</definedName>
    <definedName name="QB_ROW_24240" localSheetId="0" hidden="1">Sheet1!$E$108</definedName>
    <definedName name="QB_ROW_24321" localSheetId="0" hidden="1">Sheet1!$C$158</definedName>
    <definedName name="QB_ROW_245030" localSheetId="0" hidden="1">Sheet1!$D$34</definedName>
    <definedName name="QB_ROW_245330" localSheetId="0" hidden="1">Sheet1!$D$41</definedName>
    <definedName name="QB_ROW_248240" localSheetId="0" hidden="1">Sheet1!$E$130</definedName>
    <definedName name="QB_ROW_250240" localSheetId="0" hidden="1">Sheet1!$E$127</definedName>
    <definedName name="QB_ROW_25030" localSheetId="0" hidden="1">Sheet1!$D$154</definedName>
    <definedName name="QB_ROW_251240" localSheetId="0" hidden="1">Sheet1!$E$40</definedName>
    <definedName name="QB_ROW_253240" localSheetId="0" hidden="1">Sheet1!$E$37</definedName>
    <definedName name="QB_ROW_25330" localSheetId="0" hidden="1">Sheet1!$D$156</definedName>
    <definedName name="QB_ROW_255240" localSheetId="0" hidden="1">Sheet1!$E$36</definedName>
    <definedName name="QB_ROW_256240" localSheetId="0" hidden="1">Sheet1!$E$126</definedName>
    <definedName name="QB_ROW_257240" localSheetId="0" hidden="1">Sheet1!$E$26</definedName>
    <definedName name="QB_ROW_259240" localSheetId="0" hidden="1">Sheet1!$E$25</definedName>
    <definedName name="QB_ROW_260240" localSheetId="0" hidden="1">Sheet1!$E$24</definedName>
    <definedName name="QB_ROW_262240" localSheetId="0" hidden="1">Sheet1!$E$7</definedName>
    <definedName name="QB_ROW_26240" localSheetId="0" hidden="1">Sheet1!$E$53</definedName>
    <definedName name="QB_ROW_268230" localSheetId="0" hidden="1">Sheet1!$D$22</definedName>
    <definedName name="QB_ROW_277240" localSheetId="0" hidden="1">Sheet1!$E$17</definedName>
    <definedName name="QB_ROW_280240" localSheetId="0" hidden="1">Sheet1!$E$125</definedName>
    <definedName name="QB_ROW_28230" localSheetId="0" hidden="1">Sheet1!$D$150</definedName>
    <definedName name="QB_ROW_285240" localSheetId="0" hidden="1">Sheet1!$E$16</definedName>
    <definedName name="QB_ROW_290240" localSheetId="0" hidden="1">Sheet1!$E$155</definedName>
    <definedName name="QB_ROW_29240" localSheetId="0" hidden="1">Sheet1!$E$11</definedName>
    <definedName name="QB_ROW_293240" localSheetId="0" hidden="1">Sheet1!$E$60</definedName>
    <definedName name="QB_ROW_30240" localSheetId="0" hidden="1">Sheet1!$E$89</definedName>
    <definedName name="QB_ROW_3030" localSheetId="0" hidden="1">Sheet1!$D$6</definedName>
    <definedName name="QB_ROW_309240" localSheetId="0" hidden="1">Sheet1!$E$35</definedName>
    <definedName name="QB_ROW_31240" localSheetId="0" hidden="1">Sheet1!$E$88</definedName>
    <definedName name="QB_ROW_32040" localSheetId="0" hidden="1">Sheet1!$E$90</definedName>
    <definedName name="QB_ROW_32250" localSheetId="0" hidden="1">Sheet1!$F$93</definedName>
    <definedName name="QB_ROW_32340" localSheetId="0" hidden="1">Sheet1!$E$94</definedName>
    <definedName name="QB_ROW_327240" localSheetId="0" hidden="1">Sheet1!$E$15</definedName>
    <definedName name="QB_ROW_329250" localSheetId="0" hidden="1">Sheet1!$F$118</definedName>
    <definedName name="QB_ROW_332250" localSheetId="0" hidden="1">Sheet1!$F$117</definedName>
    <definedName name="QB_ROW_3330" localSheetId="0" hidden="1">Sheet1!$D$12</definedName>
    <definedName name="QB_ROW_337240" localSheetId="0" hidden="1">Sheet1!$E$39</definedName>
    <definedName name="QB_ROW_339240" localSheetId="0" hidden="1">Sheet1!$E$102</definedName>
    <definedName name="QB_ROW_340240" localSheetId="0" hidden="1">Sheet1!$E$128</definedName>
    <definedName name="QB_ROW_34230" localSheetId="0" hidden="1">Sheet1!$D$153</definedName>
    <definedName name="QB_ROW_345240" localSheetId="0" hidden="1">Sheet1!$E$14</definedName>
    <definedName name="QB_ROW_346250" localSheetId="0" hidden="1">Sheet1!$F$92</definedName>
    <definedName name="QB_ROW_347240" localSheetId="0" hidden="1">Sheet1!$E$59</definedName>
    <definedName name="QB_ROW_350250" localSheetId="0" hidden="1">Sheet1!$F$91</definedName>
    <definedName name="QB_ROW_351240" localSheetId="0" hidden="1">Sheet1!$E$44</definedName>
    <definedName name="QB_ROW_353240" localSheetId="0" hidden="1">Sheet1!$E$29</definedName>
    <definedName name="QB_ROW_35340" localSheetId="0" hidden="1">Sheet1!$E$95</definedName>
    <definedName name="QB_ROW_36040" localSheetId="0" hidden="1">Sheet1!$E$96</definedName>
    <definedName name="QB_ROW_362230" localSheetId="0" hidden="1">Sheet1!$D$5</definedName>
    <definedName name="QB_ROW_36250" localSheetId="0" hidden="1">Sheet1!$F$98</definedName>
    <definedName name="QB_ROW_363240" localSheetId="0" hidden="1">Sheet1!$E$101</definedName>
    <definedName name="QB_ROW_36340" localSheetId="0" hidden="1">Sheet1!$E$99</definedName>
    <definedName name="QB_ROW_365240" localSheetId="0" hidden="1">Sheet1!$E$79</definedName>
    <definedName name="QB_ROW_366240" localSheetId="0" hidden="1">Sheet1!$E$80</definedName>
    <definedName name="QB_ROW_38230" localSheetId="0" hidden="1">Sheet1!$D$157</definedName>
    <definedName name="QB_ROW_42240" localSheetId="0" hidden="1">Sheet1!$E$52</definedName>
    <definedName name="QB_ROW_4240" localSheetId="0" hidden="1">Sheet1!$E$9</definedName>
    <definedName name="QB_ROW_43240" localSheetId="0" hidden="1">Sheet1!$E$56</definedName>
    <definedName name="QB_ROW_44240" localSheetId="0" hidden="1">Sheet1!$E$49</definedName>
    <definedName name="QB_ROW_45240" localSheetId="0" hidden="1">Sheet1!$E$48</definedName>
    <definedName name="QB_ROW_46240" localSheetId="0" hidden="1">Sheet1!$E$51</definedName>
    <definedName name="QB_ROW_47030" localSheetId="0" hidden="1">Sheet1!$D$43</definedName>
    <definedName name="QB_ROW_47330" localSheetId="0" hidden="1">Sheet1!$D$57</definedName>
    <definedName name="QB_ROW_48240" localSheetId="0" hidden="1">Sheet1!$E$81</definedName>
    <definedName name="QB_ROW_50240" localSheetId="0" hidden="1">Sheet1!$E$54</definedName>
    <definedName name="QB_ROW_51240" localSheetId="0" hidden="1">Sheet1!$E$82</definedName>
    <definedName name="QB_ROW_52240" localSheetId="0" hidden="1">Sheet1!$E$55</definedName>
    <definedName name="QB_ROW_5240" localSheetId="0" hidden="1">Sheet1!$E$8</definedName>
    <definedName name="QB_ROW_54240" localSheetId="0" hidden="1">Sheet1!$E$109</definedName>
    <definedName name="QB_ROW_56240" localSheetId="0" hidden="1">Sheet1!$E$69</definedName>
    <definedName name="QB_ROW_57240" localSheetId="0" hidden="1">Sheet1!$E$68</definedName>
    <definedName name="QB_ROW_67240" localSheetId="0" hidden="1">Sheet1!$E$70</definedName>
    <definedName name="QB_ROW_68240" localSheetId="0" hidden="1">Sheet1!$E$71</definedName>
    <definedName name="QB_ROW_69240" localSheetId="0" hidden="1">Sheet1!$E$72</definedName>
    <definedName name="QB_ROW_71240" localSheetId="0" hidden="1">Sheet1!$E$74</definedName>
    <definedName name="QB_ROW_72240" localSheetId="0" hidden="1">Sheet1!$E$75</definedName>
    <definedName name="QB_ROW_7240" localSheetId="0" hidden="1">Sheet1!$E$73</definedName>
    <definedName name="QB_ROW_73240" localSheetId="0" hidden="1">Sheet1!$E$76</definedName>
    <definedName name="QB_ROW_74240" localSheetId="0" hidden="1">Sheet1!$E$77</definedName>
    <definedName name="QB_ROW_75240" localSheetId="0" hidden="1">Sheet1!$E$78</definedName>
    <definedName name="QB_ROW_76240" localSheetId="0" hidden="1">Sheet1!$E$84</definedName>
    <definedName name="QB_ROW_77240" localSheetId="0" hidden="1">Sheet1!$E$85</definedName>
    <definedName name="QB_ROW_79340" localSheetId="0" hidden="1">Sheet1!$E$86</definedName>
    <definedName name="QB_ROW_80240" localSheetId="0" hidden="1">Sheet1!$E$67</definedName>
    <definedName name="QB_ROW_81040" localSheetId="0" hidden="1">Sheet1!$E$112</definedName>
    <definedName name="QB_ROW_81340" localSheetId="0" hidden="1">Sheet1!$E$114</definedName>
    <definedName name="QB_ROW_82240" localSheetId="0" hidden="1">Sheet1!$E$115</definedName>
    <definedName name="QB_ROW_8240" localSheetId="0" hidden="1">Sheet1!$E$87</definedName>
    <definedName name="QB_ROW_83040" localSheetId="0" hidden="1">Sheet1!$E$116</definedName>
    <definedName name="QB_ROW_83250" localSheetId="0" hidden="1">Sheet1!$F$121</definedName>
    <definedName name="QB_ROW_83340" localSheetId="0" hidden="1">Sheet1!$E$122</definedName>
    <definedName name="QB_ROW_84250" localSheetId="0" hidden="1">Sheet1!$F$119</definedName>
    <definedName name="QB_ROW_85030" localSheetId="0" hidden="1">Sheet1!$D$58</definedName>
    <definedName name="QB_ROW_85330" localSheetId="0" hidden="1">Sheet1!$D$103</definedName>
    <definedName name="QB_ROW_86030" localSheetId="0" hidden="1">Sheet1!$D$104</definedName>
    <definedName name="QB_ROW_86330" localSheetId="0" hidden="1">Sheet1!$D$123</definedName>
    <definedName name="QB_ROW_9030" localSheetId="0" hidden="1">Sheet1!$D$23</definedName>
    <definedName name="QB_ROW_9330" localSheetId="0" hidden="1">Sheet1!$D$33</definedName>
    <definedName name="QBCANSUPPORTUPDATE" localSheetId="0">TRUE</definedName>
    <definedName name="QBCOMPANYFILENAME" localSheetId="0">"H:\04 Belmont Condominium Trust\04 Belmont Condominium Trust\e-Business\TheBelmont.QBW"</definedName>
    <definedName name="QBENDDATE" localSheetId="0">20171231</definedName>
    <definedName name="QBHEADERSONSCREEN" localSheetId="0">FALSE</definedName>
    <definedName name="QBMETADATASIZE" localSheetId="0">5809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"3580d9ee180848e69a26ee891b9e5710"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20170101</definedName>
  </definedNames>
  <calcPr calcId="162913"/>
</workbook>
</file>

<file path=xl/calcChain.xml><?xml version="1.0" encoding="utf-8"?>
<calcChain xmlns="http://schemas.openxmlformats.org/spreadsheetml/2006/main">
  <c r="O99" i="1" l="1"/>
  <c r="O103" i="1"/>
  <c r="O122" i="1"/>
  <c r="O123" i="1" s="1"/>
  <c r="O19" i="1"/>
  <c r="O151" i="1"/>
  <c r="O156" i="1"/>
  <c r="O158" i="1" s="1"/>
  <c r="O159" i="1" s="1"/>
  <c r="O114" i="1"/>
  <c r="O12" i="1" l="1"/>
  <c r="O20" i="1" s="1"/>
  <c r="O145" i="1"/>
  <c r="O41" i="1"/>
  <c r="O33" i="1"/>
  <c r="O57" i="1"/>
  <c r="N104" i="1"/>
  <c r="K157" i="1"/>
  <c r="L157" i="1" s="1"/>
  <c r="N157" i="1" s="1"/>
  <c r="K155" i="1"/>
  <c r="L155" i="1" s="1"/>
  <c r="N155" i="1" s="1"/>
  <c r="K154" i="1"/>
  <c r="L154" i="1" s="1"/>
  <c r="N154" i="1" s="1"/>
  <c r="K153" i="1"/>
  <c r="L153" i="1" s="1"/>
  <c r="N153" i="1" s="1"/>
  <c r="K150" i="1"/>
  <c r="L150" i="1" s="1"/>
  <c r="N150" i="1" s="1"/>
  <c r="K149" i="1"/>
  <c r="K144" i="1"/>
  <c r="L144" i="1" s="1"/>
  <c r="N144" i="1" s="1"/>
  <c r="K143" i="1"/>
  <c r="L143" i="1" s="1"/>
  <c r="N143" i="1" s="1"/>
  <c r="K142" i="1"/>
  <c r="L142" i="1" s="1"/>
  <c r="N142" i="1" s="1"/>
  <c r="K141" i="1"/>
  <c r="L141" i="1" s="1"/>
  <c r="N141" i="1" s="1"/>
  <c r="K140" i="1"/>
  <c r="L140" i="1" s="1"/>
  <c r="N140" i="1" s="1"/>
  <c r="K139" i="1"/>
  <c r="L139" i="1" s="1"/>
  <c r="N139" i="1" s="1"/>
  <c r="K138" i="1"/>
  <c r="L138" i="1" s="1"/>
  <c r="N138" i="1" s="1"/>
  <c r="K137" i="1"/>
  <c r="L137" i="1" s="1"/>
  <c r="N137" i="1" s="1"/>
  <c r="K136" i="1"/>
  <c r="L136" i="1" s="1"/>
  <c r="N136" i="1" s="1"/>
  <c r="K135" i="1"/>
  <c r="L135" i="1" s="1"/>
  <c r="N135" i="1" s="1"/>
  <c r="K134" i="1"/>
  <c r="L134" i="1" s="1"/>
  <c r="N134" i="1" s="1"/>
  <c r="K133" i="1"/>
  <c r="L133" i="1" s="1"/>
  <c r="N133" i="1" s="1"/>
  <c r="K132" i="1"/>
  <c r="L132" i="1" s="1"/>
  <c r="N132" i="1" s="1"/>
  <c r="K131" i="1"/>
  <c r="L131" i="1" s="1"/>
  <c r="N131" i="1" s="1"/>
  <c r="K130" i="1"/>
  <c r="L130" i="1" s="1"/>
  <c r="N130" i="1" s="1"/>
  <c r="K128" i="1"/>
  <c r="L128" i="1" s="1"/>
  <c r="N128" i="1" s="1"/>
  <c r="K127" i="1"/>
  <c r="L127" i="1" s="1"/>
  <c r="N127" i="1" s="1"/>
  <c r="K126" i="1"/>
  <c r="L126" i="1" s="1"/>
  <c r="N126" i="1" s="1"/>
  <c r="K125" i="1"/>
  <c r="L125" i="1" s="1"/>
  <c r="N125" i="1" s="1"/>
  <c r="K121" i="1"/>
  <c r="L121" i="1" s="1"/>
  <c r="N121" i="1" s="1"/>
  <c r="K120" i="1"/>
  <c r="L120" i="1" s="1"/>
  <c r="N120" i="1" s="1"/>
  <c r="K119" i="1"/>
  <c r="L119" i="1" s="1"/>
  <c r="N119" i="1" s="1"/>
  <c r="K118" i="1"/>
  <c r="L118" i="1" s="1"/>
  <c r="N118" i="1" s="1"/>
  <c r="K117" i="1"/>
  <c r="L117" i="1" s="1"/>
  <c r="N117" i="1" s="1"/>
  <c r="K115" i="1"/>
  <c r="L115" i="1" s="1"/>
  <c r="N115" i="1" s="1"/>
  <c r="K113" i="1"/>
  <c r="L113" i="1" s="1"/>
  <c r="N113" i="1" s="1"/>
  <c r="K110" i="1"/>
  <c r="L110" i="1" s="1"/>
  <c r="N110" i="1" s="1"/>
  <c r="K109" i="1"/>
  <c r="L109" i="1" s="1"/>
  <c r="N109" i="1" s="1"/>
  <c r="K108" i="1"/>
  <c r="L108" i="1" s="1"/>
  <c r="N108" i="1" s="1"/>
  <c r="K107" i="1"/>
  <c r="L107" i="1" s="1"/>
  <c r="N107" i="1" s="1"/>
  <c r="K106" i="1"/>
  <c r="L106" i="1" s="1"/>
  <c r="N106" i="1" s="1"/>
  <c r="K105" i="1"/>
  <c r="L105" i="1" s="1"/>
  <c r="N105" i="1" s="1"/>
  <c r="K102" i="1"/>
  <c r="L102" i="1" s="1"/>
  <c r="N102" i="1" s="1"/>
  <c r="K101" i="1"/>
  <c r="L101" i="1" s="1"/>
  <c r="N101" i="1" s="1"/>
  <c r="K100" i="1"/>
  <c r="L100" i="1" s="1"/>
  <c r="N100" i="1" s="1"/>
  <c r="K98" i="1"/>
  <c r="L98" i="1" s="1"/>
  <c r="N98" i="1" s="1"/>
  <c r="K97" i="1"/>
  <c r="L97" i="1" s="1"/>
  <c r="N97" i="1" s="1"/>
  <c r="K95" i="1"/>
  <c r="L95" i="1" s="1"/>
  <c r="N95" i="1" s="1"/>
  <c r="K93" i="1"/>
  <c r="L93" i="1" s="1"/>
  <c r="N93" i="1" s="1"/>
  <c r="K92" i="1"/>
  <c r="L92" i="1" s="1"/>
  <c r="N92" i="1" s="1"/>
  <c r="K91" i="1"/>
  <c r="L91" i="1" s="1"/>
  <c r="N91" i="1" s="1"/>
  <c r="K89" i="1"/>
  <c r="L89" i="1" s="1"/>
  <c r="N89" i="1" s="1"/>
  <c r="K88" i="1"/>
  <c r="L88" i="1" s="1"/>
  <c r="N88" i="1" s="1"/>
  <c r="K87" i="1"/>
  <c r="L87" i="1" s="1"/>
  <c r="N87" i="1" s="1"/>
  <c r="K86" i="1"/>
  <c r="L86" i="1" s="1"/>
  <c r="N86" i="1" s="1"/>
  <c r="K85" i="1"/>
  <c r="L85" i="1" s="1"/>
  <c r="N85" i="1" s="1"/>
  <c r="K84" i="1"/>
  <c r="L84" i="1" s="1"/>
  <c r="N84" i="1" s="1"/>
  <c r="K83" i="1"/>
  <c r="L83" i="1" s="1"/>
  <c r="N83" i="1" s="1"/>
  <c r="K82" i="1"/>
  <c r="L82" i="1" s="1"/>
  <c r="N82" i="1" s="1"/>
  <c r="K81" i="1"/>
  <c r="L81" i="1" s="1"/>
  <c r="N81" i="1" s="1"/>
  <c r="K80" i="1"/>
  <c r="L80" i="1" s="1"/>
  <c r="N80" i="1" s="1"/>
  <c r="K79" i="1"/>
  <c r="L79" i="1" s="1"/>
  <c r="N79" i="1" s="1"/>
  <c r="K78" i="1"/>
  <c r="L78" i="1" s="1"/>
  <c r="N78" i="1" s="1"/>
  <c r="K77" i="1"/>
  <c r="L77" i="1" s="1"/>
  <c r="N77" i="1" s="1"/>
  <c r="K76" i="1"/>
  <c r="L76" i="1" s="1"/>
  <c r="N76" i="1" s="1"/>
  <c r="K75" i="1"/>
  <c r="L75" i="1" s="1"/>
  <c r="N75" i="1" s="1"/>
  <c r="K74" i="1"/>
  <c r="L74" i="1" s="1"/>
  <c r="N74" i="1" s="1"/>
  <c r="K73" i="1"/>
  <c r="L73" i="1" s="1"/>
  <c r="N73" i="1" s="1"/>
  <c r="K72" i="1"/>
  <c r="L72" i="1" s="1"/>
  <c r="N72" i="1" s="1"/>
  <c r="K71" i="1"/>
  <c r="L71" i="1" s="1"/>
  <c r="N71" i="1" s="1"/>
  <c r="K70" i="1"/>
  <c r="L70" i="1" s="1"/>
  <c r="N70" i="1" s="1"/>
  <c r="K69" i="1"/>
  <c r="L69" i="1" s="1"/>
  <c r="N69" i="1" s="1"/>
  <c r="K68" i="1"/>
  <c r="L68" i="1" s="1"/>
  <c r="N68" i="1" s="1"/>
  <c r="K67" i="1"/>
  <c r="L67" i="1" s="1"/>
  <c r="N67" i="1" s="1"/>
  <c r="K66" i="1"/>
  <c r="L66" i="1" s="1"/>
  <c r="N66" i="1" s="1"/>
  <c r="K65" i="1"/>
  <c r="L65" i="1" s="1"/>
  <c r="N65" i="1" s="1"/>
  <c r="K64" i="1"/>
  <c r="L64" i="1" s="1"/>
  <c r="N64" i="1" s="1"/>
  <c r="K63" i="1"/>
  <c r="L63" i="1" s="1"/>
  <c r="N63" i="1" s="1"/>
  <c r="K62" i="1"/>
  <c r="L62" i="1" s="1"/>
  <c r="N62" i="1" s="1"/>
  <c r="K61" i="1"/>
  <c r="L61" i="1" s="1"/>
  <c r="N61" i="1" s="1"/>
  <c r="K60" i="1"/>
  <c r="L60" i="1" s="1"/>
  <c r="N60" i="1" s="1"/>
  <c r="K59" i="1"/>
  <c r="L59" i="1" s="1"/>
  <c r="N59" i="1" s="1"/>
  <c r="K56" i="1"/>
  <c r="L56" i="1" s="1"/>
  <c r="N56" i="1" s="1"/>
  <c r="K55" i="1"/>
  <c r="L55" i="1" s="1"/>
  <c r="N55" i="1" s="1"/>
  <c r="K54" i="1"/>
  <c r="L54" i="1" s="1"/>
  <c r="N54" i="1" s="1"/>
  <c r="K53" i="1"/>
  <c r="L53" i="1" s="1"/>
  <c r="N53" i="1" s="1"/>
  <c r="K52" i="1"/>
  <c r="L52" i="1" s="1"/>
  <c r="N52" i="1" s="1"/>
  <c r="K51" i="1"/>
  <c r="L51" i="1" s="1"/>
  <c r="N51" i="1" s="1"/>
  <c r="K50" i="1"/>
  <c r="L50" i="1" s="1"/>
  <c r="N50" i="1" s="1"/>
  <c r="K49" i="1"/>
  <c r="L49" i="1" s="1"/>
  <c r="N49" i="1" s="1"/>
  <c r="K48" i="1"/>
  <c r="L48" i="1" s="1"/>
  <c r="N48" i="1" s="1"/>
  <c r="K47" i="1"/>
  <c r="L47" i="1" s="1"/>
  <c r="N47" i="1" s="1"/>
  <c r="K46" i="1"/>
  <c r="L46" i="1" s="1"/>
  <c r="N46" i="1" s="1"/>
  <c r="K45" i="1"/>
  <c r="L45" i="1" s="1"/>
  <c r="N45" i="1" s="1"/>
  <c r="K44" i="1"/>
  <c r="L44" i="1" s="1"/>
  <c r="N44" i="1" s="1"/>
  <c r="K42" i="1"/>
  <c r="L42" i="1" s="1"/>
  <c r="N42" i="1" s="1"/>
  <c r="K40" i="1"/>
  <c r="L40" i="1" s="1"/>
  <c r="N40" i="1" s="1"/>
  <c r="K39" i="1"/>
  <c r="L39" i="1" s="1"/>
  <c r="N39" i="1" s="1"/>
  <c r="K37" i="1"/>
  <c r="L37" i="1" s="1"/>
  <c r="N37" i="1" s="1"/>
  <c r="K36" i="1"/>
  <c r="L36" i="1" s="1"/>
  <c r="N36" i="1" s="1"/>
  <c r="K35" i="1"/>
  <c r="L35" i="1" s="1"/>
  <c r="N35" i="1" s="1"/>
  <c r="K32" i="1"/>
  <c r="L32" i="1" s="1"/>
  <c r="N32" i="1" s="1"/>
  <c r="K31" i="1"/>
  <c r="L31" i="1" s="1"/>
  <c r="N31" i="1" s="1"/>
  <c r="K30" i="1"/>
  <c r="L30" i="1" s="1"/>
  <c r="N30" i="1" s="1"/>
  <c r="K29" i="1"/>
  <c r="L29" i="1" s="1"/>
  <c r="N29" i="1" s="1"/>
  <c r="K28" i="1"/>
  <c r="L28" i="1" s="1"/>
  <c r="N28" i="1" s="1"/>
  <c r="K27" i="1"/>
  <c r="L27" i="1" s="1"/>
  <c r="N27" i="1" s="1"/>
  <c r="K26" i="1"/>
  <c r="L26" i="1" s="1"/>
  <c r="N26" i="1" s="1"/>
  <c r="K25" i="1"/>
  <c r="L25" i="1" s="1"/>
  <c r="N25" i="1" s="1"/>
  <c r="K24" i="1"/>
  <c r="L24" i="1" s="1"/>
  <c r="N24" i="1" s="1"/>
  <c r="K23" i="1"/>
  <c r="L23" i="1" s="1"/>
  <c r="N23" i="1" s="1"/>
  <c r="K22" i="1"/>
  <c r="L22" i="1" s="1"/>
  <c r="N22" i="1" s="1"/>
  <c r="K18" i="1"/>
  <c r="L18" i="1" s="1"/>
  <c r="N18" i="1" s="1"/>
  <c r="K17" i="1"/>
  <c r="L17" i="1" s="1"/>
  <c r="N17" i="1" s="1"/>
  <c r="K16" i="1"/>
  <c r="L16" i="1" s="1"/>
  <c r="N16" i="1" s="1"/>
  <c r="K15" i="1"/>
  <c r="L15" i="1" s="1"/>
  <c r="N15" i="1" s="1"/>
  <c r="K14" i="1"/>
  <c r="L14" i="1" s="1"/>
  <c r="N14" i="1" s="1"/>
  <c r="K11" i="1"/>
  <c r="L11" i="1" s="1"/>
  <c r="N11" i="1" s="1"/>
  <c r="K10" i="1"/>
  <c r="L10" i="1" s="1"/>
  <c r="N10" i="1" s="1"/>
  <c r="K9" i="1"/>
  <c r="L9" i="1" s="1"/>
  <c r="N9" i="1" s="1"/>
  <c r="K8" i="1"/>
  <c r="L8" i="1" s="1"/>
  <c r="N8" i="1" s="1"/>
  <c r="K7" i="1"/>
  <c r="L7" i="1" s="1"/>
  <c r="N7" i="1" s="1"/>
  <c r="I157" i="1"/>
  <c r="M156" i="1"/>
  <c r="M158" i="1" s="1"/>
  <c r="J156" i="1"/>
  <c r="H156" i="1"/>
  <c r="H158" i="1" s="1"/>
  <c r="G156" i="1"/>
  <c r="G158" i="1" s="1"/>
  <c r="I155" i="1"/>
  <c r="I153" i="1"/>
  <c r="M151" i="1"/>
  <c r="J151" i="1"/>
  <c r="H151" i="1"/>
  <c r="G151" i="1"/>
  <c r="I150" i="1"/>
  <c r="M145" i="1"/>
  <c r="J145" i="1"/>
  <c r="K145" i="1" s="1"/>
  <c r="L145" i="1" s="1"/>
  <c r="H145" i="1"/>
  <c r="G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8" i="1"/>
  <c r="I127" i="1"/>
  <c r="I126" i="1"/>
  <c r="I125" i="1"/>
  <c r="M122" i="1"/>
  <c r="J122" i="1"/>
  <c r="H122" i="1"/>
  <c r="G122" i="1"/>
  <c r="I121" i="1"/>
  <c r="I120" i="1"/>
  <c r="I119" i="1"/>
  <c r="I118" i="1"/>
  <c r="I117" i="1"/>
  <c r="I115" i="1"/>
  <c r="M114" i="1"/>
  <c r="J114" i="1"/>
  <c r="H114" i="1"/>
  <c r="G114" i="1"/>
  <c r="I113" i="1"/>
  <c r="I110" i="1"/>
  <c r="I109" i="1"/>
  <c r="I108" i="1"/>
  <c r="I107" i="1"/>
  <c r="I106" i="1"/>
  <c r="I105" i="1"/>
  <c r="I102" i="1"/>
  <c r="I100" i="1"/>
  <c r="M99" i="1"/>
  <c r="J99" i="1"/>
  <c r="H99" i="1"/>
  <c r="G99" i="1"/>
  <c r="I98" i="1"/>
  <c r="I97" i="1"/>
  <c r="I95" i="1"/>
  <c r="M94" i="1"/>
  <c r="J94" i="1"/>
  <c r="H94" i="1"/>
  <c r="G94" i="1"/>
  <c r="I93" i="1"/>
  <c r="I89" i="1"/>
  <c r="I88" i="1"/>
  <c r="I87" i="1"/>
  <c r="I86" i="1"/>
  <c r="I85" i="1"/>
  <c r="I84" i="1"/>
  <c r="I83" i="1"/>
  <c r="I82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2" i="1"/>
  <c r="I61" i="1"/>
  <c r="I60" i="1"/>
  <c r="I59" i="1"/>
  <c r="M57" i="1"/>
  <c r="J57" i="1"/>
  <c r="K57" i="1" s="1"/>
  <c r="L57" i="1" s="1"/>
  <c r="H57" i="1"/>
  <c r="G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M41" i="1"/>
  <c r="J41" i="1"/>
  <c r="K41" i="1" s="1"/>
  <c r="H41" i="1"/>
  <c r="G41" i="1"/>
  <c r="I40" i="1"/>
  <c r="I39" i="1"/>
  <c r="I37" i="1"/>
  <c r="I36" i="1"/>
  <c r="I35" i="1"/>
  <c r="M33" i="1"/>
  <c r="J33" i="1"/>
  <c r="K33" i="1" s="1"/>
  <c r="H33" i="1"/>
  <c r="G33" i="1"/>
  <c r="I32" i="1"/>
  <c r="I31" i="1"/>
  <c r="I30" i="1"/>
  <c r="I28" i="1"/>
  <c r="I27" i="1"/>
  <c r="I26" i="1"/>
  <c r="I25" i="1"/>
  <c r="I24" i="1"/>
  <c r="I22" i="1"/>
  <c r="M19" i="1"/>
  <c r="J19" i="1"/>
  <c r="H19" i="1"/>
  <c r="G19" i="1"/>
  <c r="I14" i="1"/>
  <c r="M12" i="1"/>
  <c r="J12" i="1"/>
  <c r="K12" i="1" s="1"/>
  <c r="H12" i="1"/>
  <c r="G12" i="1"/>
  <c r="I11" i="1"/>
  <c r="I10" i="1"/>
  <c r="I9" i="1"/>
  <c r="I8" i="1"/>
  <c r="I7" i="1"/>
  <c r="J103" i="1" l="1"/>
  <c r="O146" i="1"/>
  <c r="O147" i="1" s="1"/>
  <c r="O160" i="1" s="1"/>
  <c r="I33" i="1"/>
  <c r="L12" i="1"/>
  <c r="I57" i="1"/>
  <c r="I41" i="1"/>
  <c r="G123" i="1"/>
  <c r="I145" i="1"/>
  <c r="I156" i="1"/>
  <c r="H20" i="1"/>
  <c r="I19" i="1"/>
  <c r="I94" i="1"/>
  <c r="I114" i="1"/>
  <c r="N145" i="1"/>
  <c r="M20" i="1"/>
  <c r="L33" i="1"/>
  <c r="N33" i="1" s="1"/>
  <c r="M103" i="1"/>
  <c r="I99" i="1"/>
  <c r="M123" i="1"/>
  <c r="M146" i="1" s="1"/>
  <c r="H123" i="1"/>
  <c r="H159" i="1"/>
  <c r="G159" i="1"/>
  <c r="I12" i="1"/>
  <c r="H103" i="1"/>
  <c r="K151" i="1"/>
  <c r="L151" i="1" s="1"/>
  <c r="N151" i="1" s="1"/>
  <c r="N57" i="1"/>
  <c r="G20" i="1"/>
  <c r="G103" i="1"/>
  <c r="I122" i="1"/>
  <c r="I158" i="1"/>
  <c r="K19" i="1"/>
  <c r="L19" i="1" s="1"/>
  <c r="N19" i="1" s="1"/>
  <c r="I151" i="1"/>
  <c r="K99" i="1"/>
  <c r="L99" i="1" s="1"/>
  <c r="N99" i="1" s="1"/>
  <c r="K103" i="1"/>
  <c r="L103" i="1" s="1"/>
  <c r="K114" i="1"/>
  <c r="L114" i="1" s="1"/>
  <c r="N114" i="1" s="1"/>
  <c r="K122" i="1"/>
  <c r="L122" i="1" s="1"/>
  <c r="N122" i="1" s="1"/>
  <c r="K156" i="1"/>
  <c r="L156" i="1" s="1"/>
  <c r="N156" i="1" s="1"/>
  <c r="L41" i="1"/>
  <c r="N41" i="1" s="1"/>
  <c r="K94" i="1"/>
  <c r="L94" i="1" s="1"/>
  <c r="N94" i="1" s="1"/>
  <c r="M159" i="1"/>
  <c r="J158" i="1"/>
  <c r="J123" i="1"/>
  <c r="J20" i="1"/>
  <c r="N12" i="1"/>
  <c r="N103" i="1" l="1"/>
  <c r="I123" i="1"/>
  <c r="I159" i="1"/>
  <c r="H146" i="1"/>
  <c r="K20" i="1"/>
  <c r="L20" i="1" s="1"/>
  <c r="N20" i="1" s="1"/>
  <c r="I103" i="1"/>
  <c r="G146" i="1"/>
  <c r="I146" i="1" s="1"/>
  <c r="M147" i="1"/>
  <c r="M160" i="1" s="1"/>
  <c r="K158" i="1"/>
  <c r="L158" i="1" s="1"/>
  <c r="N158" i="1" s="1"/>
  <c r="K123" i="1"/>
  <c r="L123" i="1" s="1"/>
  <c r="N123" i="1" s="1"/>
  <c r="I20" i="1"/>
  <c r="J159" i="1"/>
  <c r="J146" i="1"/>
  <c r="H147" i="1" l="1"/>
  <c r="H160" i="1" s="1"/>
  <c r="G147" i="1"/>
  <c r="G160" i="1" s="1"/>
  <c r="K159" i="1"/>
  <c r="L159" i="1" s="1"/>
  <c r="N159" i="1" s="1"/>
  <c r="K146" i="1"/>
  <c r="L146" i="1" s="1"/>
  <c r="N146" i="1" s="1"/>
  <c r="J147" i="1"/>
  <c r="I160" i="1" l="1"/>
  <c r="I147" i="1"/>
  <c r="K147" i="1"/>
  <c r="L147" i="1" s="1"/>
  <c r="N147" i="1" s="1"/>
  <c r="J160" i="1"/>
  <c r="K160" i="1" l="1"/>
  <c r="L160" i="1" s="1"/>
  <c r="N160" i="1" s="1"/>
</calcChain>
</file>

<file path=xl/sharedStrings.xml><?xml version="1.0" encoding="utf-8"?>
<sst xmlns="http://schemas.openxmlformats.org/spreadsheetml/2006/main" count="168" uniqueCount="167">
  <si>
    <t>Jan - Dec 17</t>
  </si>
  <si>
    <t>Budget</t>
  </si>
  <si>
    <t>Ordinary Income/Expense</t>
  </si>
  <si>
    <t>Income</t>
  </si>
  <si>
    <t>415 · Town House Fence Assessment</t>
  </si>
  <si>
    <t>400 · Fee Income</t>
  </si>
  <si>
    <t>405 · Townhouse Fees</t>
  </si>
  <si>
    <t>401 · Cabana Maintenance Fees</t>
  </si>
  <si>
    <t>402 · Condominium Maintenance Fees</t>
  </si>
  <si>
    <t>404 · Mid-Rise Fees</t>
  </si>
  <si>
    <t>490 · Finance Charge Income</t>
  </si>
  <si>
    <t>Total 400 · Fee Income</t>
  </si>
  <si>
    <t>475 · Misc Income</t>
  </si>
  <si>
    <t>475.7 · Comcast Revenue Sharing</t>
  </si>
  <si>
    <t>475.6 · Keys</t>
  </si>
  <si>
    <t>475.2 · Garage Door Remotes</t>
  </si>
  <si>
    <t>475.1 · Purchase Discounts</t>
  </si>
  <si>
    <t>475 · Misc Income - Other</t>
  </si>
  <si>
    <t>Total 475 · Misc Income</t>
  </si>
  <si>
    <t>Total Income</t>
  </si>
  <si>
    <t>Expense</t>
  </si>
  <si>
    <t>720 · Bank Fees/Maintenance Fees</t>
  </si>
  <si>
    <t>628 · Restaurant &amp; Expenses</t>
  </si>
  <si>
    <t>628.14 · Restaurant-Functions</t>
  </si>
  <si>
    <t>628.13 · Restaurant-Linens</t>
  </si>
  <si>
    <t>628.12 · Restaurant-Meal Subsidies</t>
  </si>
  <si>
    <t>628.11 · Restaurant - Maintenance</t>
  </si>
  <si>
    <t>628.9 · Restaurant Licenses</t>
  </si>
  <si>
    <t>628.15 · Awning Install &amp; Removal</t>
  </si>
  <si>
    <t>628.10 · Restaurant Equipment</t>
  </si>
  <si>
    <t>628.8 · Restaurant-Entertainment</t>
  </si>
  <si>
    <t>628.3 · Liquor Liability Insurance</t>
  </si>
  <si>
    <t>Total 628 · Restaurant &amp; Expenses</t>
  </si>
  <si>
    <t>702 · Townhouse Allocations</t>
  </si>
  <si>
    <t>702.6 · Repairs &amp; Maintenance</t>
  </si>
  <si>
    <t>702.5 · Payroll Taxes-Townhouse</t>
  </si>
  <si>
    <t>702.4 · Maintenance Mgr Salary-Townhous</t>
  </si>
  <si>
    <t>702.8 · Housekeeping Salary-Townhouse</t>
  </si>
  <si>
    <t>702.2 · Manager Salary-Townhouse</t>
  </si>
  <si>
    <t>Total 702 · Townhouse Allocations</t>
  </si>
  <si>
    <t>715 · Interest Expense</t>
  </si>
  <si>
    <t>500 · Administrative</t>
  </si>
  <si>
    <t>514 · Mr Thirsty Purchase</t>
  </si>
  <si>
    <t>513 · Internet</t>
  </si>
  <si>
    <t>501 · Accounting Fees</t>
  </si>
  <si>
    <t>503 · Office Supplies</t>
  </si>
  <si>
    <t>504 · Printing</t>
  </si>
  <si>
    <t>505 · Postage</t>
  </si>
  <si>
    <t>506 · Other Professional Fees</t>
  </si>
  <si>
    <t>507 · Legal Fees</t>
  </si>
  <si>
    <t>508 · Licenses</t>
  </si>
  <si>
    <t>509 · Audit</t>
  </si>
  <si>
    <t>510 · Computer/Copier Expenses</t>
  </si>
  <si>
    <t>511 · Telephone &amp; Answering Services</t>
  </si>
  <si>
    <t>512 · Miscellaneous Administrative</t>
  </si>
  <si>
    <t>Total 500 · Administrative</t>
  </si>
  <si>
    <t>600 · Operations</t>
  </si>
  <si>
    <t>624.9 · Cleaning Supplies</t>
  </si>
  <si>
    <t>630.1 · Cable TV Expense</t>
  </si>
  <si>
    <t>623.1 · Gasoline Expense</t>
  </si>
  <si>
    <t>609.1 · Irrigation Expense</t>
  </si>
  <si>
    <t>636 · Carpentry</t>
  </si>
  <si>
    <t>635 · Entry Gate</t>
  </si>
  <si>
    <t>634 · Locksmithing</t>
  </si>
  <si>
    <t>650 · Automobile expense</t>
  </si>
  <si>
    <t>633 · Gas-Utilities</t>
  </si>
  <si>
    <t>632 · Water</t>
  </si>
  <si>
    <t>631 · Electric</t>
  </si>
  <si>
    <t>604 · Uniforms</t>
  </si>
  <si>
    <t>605 · Exterminating &amp; Pest Control</t>
  </si>
  <si>
    <t>606 · Refuse Removal</t>
  </si>
  <si>
    <t>608 · Fire Prevention</t>
  </si>
  <si>
    <t>609 · Grounds Maintenance/Landscaping</t>
  </si>
  <si>
    <t>610 · Tennis Court Repair</t>
  </si>
  <si>
    <t>611 · Plumbing Repairs</t>
  </si>
  <si>
    <t>612 · Electrical Repairs</t>
  </si>
  <si>
    <t>613 · Roofing Repairs</t>
  </si>
  <si>
    <t>613.2 · Storm Damage</t>
  </si>
  <si>
    <t>613.3 · Insurance Reimbursement</t>
  </si>
  <si>
    <t>614 · Carpets &amp; Flooring-cleaning</t>
  </si>
  <si>
    <t>615 · Septic Systems</t>
  </si>
  <si>
    <t>616 · Materials and Supplies</t>
  </si>
  <si>
    <t>617 · Door and Window Repairs</t>
  </si>
  <si>
    <t>618 · Alarm Systems</t>
  </si>
  <si>
    <t>620 · Pool Expenses</t>
  </si>
  <si>
    <t>621 · Snow Removal</t>
  </si>
  <si>
    <t>622 · Interior &amp; Exterior Painting</t>
  </si>
  <si>
    <t>623 · Vehicle &amp; Equipment Repairs</t>
  </si>
  <si>
    <t>624 · Other Maintenance Expenses</t>
  </si>
  <si>
    <t>624.4 · Owner Reimbursements</t>
  </si>
  <si>
    <t>624.5 · Owner Reimbursable Maint</t>
  </si>
  <si>
    <t>624 · Other Maintenance Expenses - Other</t>
  </si>
  <si>
    <t>Total 624 · Other Maintenance Expenses</t>
  </si>
  <si>
    <t>626 · Building Hardware</t>
  </si>
  <si>
    <t>627 · Beach Cleaning</t>
  </si>
  <si>
    <t>627.5 · Beach Testing</t>
  </si>
  <si>
    <t>627 · Beach Cleaning - Other</t>
  </si>
  <si>
    <t>Total 627 · Beach Cleaning</t>
  </si>
  <si>
    <t>629 · Property &amp; Liability Insurance</t>
  </si>
  <si>
    <t>629.10 · Ins Replacement Cost Estimate</t>
  </si>
  <si>
    <t>629.11 · Flood Insurance</t>
  </si>
  <si>
    <t>Total 600 · Operations</t>
  </si>
  <si>
    <t>650 Payroll &amp; Benefits</t>
  </si>
  <si>
    <t>678 · Payroll Processing Fees</t>
  </si>
  <si>
    <t>661 · Temporary Labor- Outside Servic</t>
  </si>
  <si>
    <t>662 · Seasonal Help Payroll</t>
  </si>
  <si>
    <t>664 · Manager Salary</t>
  </si>
  <si>
    <t>665 · Maintenance Manager Payroll</t>
  </si>
  <si>
    <t>673 · Housekeeping Payroll</t>
  </si>
  <si>
    <t>668 · Payroll Taxes</t>
  </si>
  <si>
    <t>670 · FICA Expense</t>
  </si>
  <si>
    <t>Total 668 · Payroll Taxes</t>
  </si>
  <si>
    <t>675 · Workers' Compensation Insurance</t>
  </si>
  <si>
    <t>676 · Employee Benefits</t>
  </si>
  <si>
    <t>676.4 · Employee Health Insurance</t>
  </si>
  <si>
    <t>676.3 · Employee Benefits - Other</t>
  </si>
  <si>
    <t>676.2 · 401K Plan Expense</t>
  </si>
  <si>
    <t>676.1 · Managers Health Insurance</t>
  </si>
  <si>
    <t>676 · Employee Benefits - Other</t>
  </si>
  <si>
    <t>Total 676 · Employee Benefits</t>
  </si>
  <si>
    <t>Total 650 Payroll &amp; Benefits</t>
  </si>
  <si>
    <t>685 · Mid-Rise Allocations</t>
  </si>
  <si>
    <t>685.2 · Mid-Rise Window Cleaning</t>
  </si>
  <si>
    <t>696.6 · PR Taxes-Mid-Rise</t>
  </si>
  <si>
    <t>696.4 · Maintenance Mrg. Sal.-Mid-rise</t>
  </si>
  <si>
    <t>696.9 · Housekeeping Salary - Mid-Rise</t>
  </si>
  <si>
    <t>696.2 · Manager Salary-Mid-Rise</t>
  </si>
  <si>
    <t>689.2 · Supplies - Mid Rise</t>
  </si>
  <si>
    <t>689.1 · R&amp;M-trash chutes</t>
  </si>
  <si>
    <t>688.1 · R&amp;M-garage parking levels</t>
  </si>
  <si>
    <t>687.1 · R&amp;M-ventilating Equip/systems</t>
  </si>
  <si>
    <t>695 · Building Hardware - Mid-Rise</t>
  </si>
  <si>
    <t>694 · Int. &amp; Ext. Painting - Mid-Rise</t>
  </si>
  <si>
    <t>693 · Door &amp; Window Repairs - Mid-Ris</t>
  </si>
  <si>
    <t>692 · Carpets &amp; Flooring - Mid-Rise</t>
  </si>
  <si>
    <t>691 · Electrical Repairs - Mid-Rise</t>
  </si>
  <si>
    <t>690 · Plumbing Repairs - Mid-Rise</t>
  </si>
  <si>
    <t>689 · Fire Prevention - Mid-Rise</t>
  </si>
  <si>
    <t>686 · Electric Allocation</t>
  </si>
  <si>
    <t>687 · R&amp;M-Entrance,lobby,hall</t>
  </si>
  <si>
    <t>688 · Elevator Allocation - Mid-Rise</t>
  </si>
  <si>
    <t>Total 685 · Mid-Rise Allocations</t>
  </si>
  <si>
    <t>Total Expense</t>
  </si>
  <si>
    <t>Net Ordinary Income</t>
  </si>
  <si>
    <t>Other Income/Expense</t>
  </si>
  <si>
    <t>Other Income</t>
  </si>
  <si>
    <t>470 · Interest Income</t>
  </si>
  <si>
    <t>Total Other Income</t>
  </si>
  <si>
    <t>Other Expense</t>
  </si>
  <si>
    <t>710 · Depreciation Expense</t>
  </si>
  <si>
    <t>701 · State Income Tax</t>
  </si>
  <si>
    <t>703 · State Inc Tax Exp-Liq Lic</t>
  </si>
  <si>
    <t>Total 701 · State Income Tax</t>
  </si>
  <si>
    <t>800 · RESERVE CONTRIBUTION</t>
  </si>
  <si>
    <t>Total Other Expense</t>
  </si>
  <si>
    <t>Net Other Income</t>
  </si>
  <si>
    <t>Net Income</t>
  </si>
  <si>
    <t>Variance</t>
  </si>
  <si>
    <t>Jan - Aug 18</t>
  </si>
  <si>
    <t>Est Sept-Dec</t>
  </si>
  <si>
    <t>Projected 2018</t>
  </si>
  <si>
    <t>2018 Annual Budget</t>
  </si>
  <si>
    <t xml:space="preserve">2019 Projected Budget </t>
  </si>
  <si>
    <t>Maintennce Assistant Salary - Townhouse</t>
  </si>
  <si>
    <t>Maintenance Assistant Salary</t>
  </si>
  <si>
    <t>Maintenace Assistant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</si>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</sst>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 style="medium">
        <color theme="1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0">
    <xf numFmtId="0" fontId="0" fillId="0" borderId="0" xfId="0"/>
    <xf numFmtId="49" fontId="1" fillId="0" borderId="0" xfId="0" applyNumberFormat="1" applyFont="1"/>
    <xf numFmtId="49" fontId="2" fillId="0" borderId="0" xfId="0" applyNumberFormat="1" applyFont="1" applyBorder="1" applyAlignment="1">
      <alignment horizontal="centerContinuous"/>
    </xf>
    <xf numFmtId="0" fontId="2" fillId="0" borderId="6" xfId="0" applyFont="1" applyBorder="1"/>
    <xf numFmtId="39" fontId="2" fillId="0" borderId="6" xfId="0" applyNumberFormat="1" applyFont="1" applyBorder="1"/>
    <xf numFmtId="0" fontId="2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39" fontId="3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39" fontId="4" fillId="0" borderId="0" xfId="0" applyNumberFormat="1" applyFont="1"/>
    <xf numFmtId="0" fontId="5" fillId="0" borderId="0" xfId="0" applyFont="1"/>
    <xf numFmtId="39" fontId="5" fillId="0" borderId="0" xfId="0" applyNumberFormat="1" applyFont="1"/>
    <xf numFmtId="39" fontId="5" fillId="0" borderId="0" xfId="0" applyNumberFormat="1" applyFont="1" applyBorder="1"/>
    <xf numFmtId="39" fontId="5" fillId="0" borderId="0" xfId="0" applyNumberFormat="1" applyFont="1" applyFill="1"/>
    <xf numFmtId="39" fontId="4" fillId="0" borderId="2" xfId="0" applyNumberFormat="1" applyFont="1" applyBorder="1"/>
    <xf numFmtId="39" fontId="4" fillId="0" borderId="6" xfId="0" applyNumberFormat="1" applyFont="1" applyBorder="1"/>
    <xf numFmtId="39" fontId="5" fillId="0" borderId="6" xfId="0" applyNumberFormat="1" applyFont="1" applyBorder="1"/>
    <xf numFmtId="39" fontId="5" fillId="0" borderId="6" xfId="0" applyNumberFormat="1" applyFont="1" applyFill="1" applyBorder="1"/>
    <xf numFmtId="39" fontId="4" fillId="0" borderId="0" xfId="0" applyNumberFormat="1" applyFont="1" applyBorder="1"/>
    <xf numFmtId="39" fontId="4" fillId="0" borderId="3" xfId="0" applyNumberFormat="1" applyFont="1" applyBorder="1"/>
    <xf numFmtId="39" fontId="4" fillId="0" borderId="7" xfId="0" applyNumberFormat="1" applyFont="1" applyBorder="1"/>
    <xf numFmtId="39" fontId="5" fillId="0" borderId="7" xfId="0" applyNumberFormat="1" applyFont="1" applyBorder="1"/>
    <xf numFmtId="0" fontId="2" fillId="0" borderId="0" xfId="0" applyFont="1" applyFill="1"/>
    <xf numFmtId="39" fontId="4" fillId="0" borderId="4" xfId="0" applyNumberFormat="1" applyFont="1" applyBorder="1"/>
    <xf numFmtId="39" fontId="4" fillId="0" borderId="9" xfId="0" applyNumberFormat="1" applyFont="1" applyBorder="1"/>
    <xf numFmtId="39" fontId="5" fillId="0" borderId="9" xfId="0" applyNumberFormat="1" applyFont="1" applyBorder="1"/>
    <xf numFmtId="39" fontId="1" fillId="0" borderId="5" xfId="0" applyNumberFormat="1" applyFont="1" applyBorder="1"/>
    <xf numFmtId="39" fontId="4" fillId="0" borderId="8" xfId="0" applyNumberFormat="1" applyFont="1" applyBorder="1"/>
    <xf numFmtId="39" fontId="5" fillId="0" borderId="8" xfId="0" applyNumberFormat="1" applyFont="1" applyBorder="1"/>
    <xf numFmtId="39" fontId="1" fillId="0" borderId="8" xfId="0" applyNumberFormat="1" applyFont="1" applyBorder="1"/>
    <xf numFmtId="0" fontId="1" fillId="0" borderId="0" xfId="0" applyFont="1"/>
    <xf numFmtId="0" fontId="1" fillId="0" borderId="0" xfId="0" applyNumberFormat="1" applyFont="1"/>
    <xf numFmtId="0" fontId="2" fillId="0" borderId="0" xfId="0" applyNumberFormat="1" applyFont="1"/>
    <xf numFmtId="39" fontId="2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center" wrapText="1"/>
    </xf>
    <xf numFmtId="43" fontId="5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B935E4E-78C2-4B98-B429-37F91A7859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2110E66-AFA1-42D5-AC61-38020F4FE6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161"/>
  <sheetViews>
    <sheetView tabSelected="1" view="pageBreakPreview" zoomScaleNormal="100" zoomScaleSheetLayoutView="100" workbookViewId="0">
      <pane xSplit="6" ySplit="2" topLeftCell="G27" activePane="bottomRight" state="frozenSplit"/>
      <selection pane="topRight" activeCell="G1" sqref="G1"/>
      <selection pane="bottomLeft" activeCell="A3" sqref="A3"/>
      <selection pane="bottomRight" activeCell="P83" sqref="P83"/>
    </sheetView>
  </sheetViews>
  <sheetFormatPr defaultRowHeight="15.75" outlineLevelRow="5" outlineLevelCol="1" x14ac:dyDescent="0.25"/>
  <cols>
    <col min="1" max="5" width="3" style="34" customWidth="1"/>
    <col min="6" max="6" width="56.140625" style="34" customWidth="1"/>
    <col min="7" max="8" width="18.7109375" style="35" bestFit="1" customWidth="1" outlineLevel="1"/>
    <col min="9" max="9" width="13.28515625" style="35" customWidth="1"/>
    <col min="10" max="10" width="15.5703125" style="35" customWidth="1" outlineLevel="1"/>
    <col min="11" max="11" width="16.140625" style="35" customWidth="1" outlineLevel="1"/>
    <col min="12" max="12" width="16.42578125" style="35" customWidth="1"/>
    <col min="13" max="13" width="17.7109375" style="35" customWidth="1"/>
    <col min="14" max="14" width="14.7109375" style="5" customWidth="1"/>
    <col min="15" max="15" width="18.140625" style="36" customWidth="1"/>
    <col min="16" max="16" width="0.28515625" style="5" customWidth="1"/>
    <col min="17" max="17" width="0.5703125" style="5" customWidth="1"/>
    <col min="18" max="16384" width="9.140625" style="5"/>
  </cols>
  <sheetData>
    <row r="1" spans="1:16" ht="16.5" thickBot="1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3"/>
      <c r="O1" s="4"/>
    </row>
    <row r="2" spans="1:16" s="11" customFormat="1" ht="33" thickTop="1" thickBot="1" x14ac:dyDescent="0.3">
      <c r="A2" s="6"/>
      <c r="B2" s="6"/>
      <c r="C2" s="6"/>
      <c r="D2" s="6"/>
      <c r="E2" s="6"/>
      <c r="F2" s="6"/>
      <c r="G2" s="7" t="s">
        <v>0</v>
      </c>
      <c r="H2" s="7" t="s">
        <v>1</v>
      </c>
      <c r="I2" s="7" t="s">
        <v>157</v>
      </c>
      <c r="J2" s="7" t="s">
        <v>158</v>
      </c>
      <c r="K2" s="7" t="s">
        <v>159</v>
      </c>
      <c r="L2" s="7" t="s">
        <v>160</v>
      </c>
      <c r="M2" s="8" t="s">
        <v>161</v>
      </c>
      <c r="N2" s="9" t="s">
        <v>157</v>
      </c>
      <c r="O2" s="10" t="s">
        <v>162</v>
      </c>
      <c r="P2" s="38"/>
    </row>
    <row r="3" spans="1:16" ht="16.5" outlineLevel="2" thickTop="1" x14ac:dyDescent="0.25">
      <c r="A3" s="1"/>
      <c r="B3" s="1" t="s">
        <v>2</v>
      </c>
      <c r="C3" s="1"/>
      <c r="D3" s="1"/>
      <c r="E3" s="1"/>
      <c r="F3" s="1"/>
      <c r="G3" s="12"/>
      <c r="H3" s="12"/>
      <c r="I3" s="12"/>
      <c r="J3" s="12"/>
      <c r="K3" s="12"/>
      <c r="L3" s="12"/>
      <c r="M3" s="12"/>
      <c r="N3" s="13"/>
      <c r="O3" s="14"/>
      <c r="P3" s="13"/>
    </row>
    <row r="4" spans="1:16" outlineLevel="3" x14ac:dyDescent="0.25">
      <c r="A4" s="1"/>
      <c r="B4" s="1"/>
      <c r="C4" s="1" t="s">
        <v>3</v>
      </c>
      <c r="D4" s="1"/>
      <c r="E4" s="1"/>
      <c r="F4" s="1"/>
      <c r="G4" s="12"/>
      <c r="H4" s="12"/>
      <c r="I4" s="12"/>
      <c r="J4" s="12"/>
      <c r="K4" s="12"/>
      <c r="L4" s="12"/>
      <c r="M4" s="12"/>
      <c r="N4" s="13"/>
      <c r="O4" s="15"/>
      <c r="P4" s="13"/>
    </row>
    <row r="5" spans="1:16" outlineLevel="3" x14ac:dyDescent="0.25">
      <c r="A5" s="1"/>
      <c r="B5" s="1"/>
      <c r="C5" s="1"/>
      <c r="D5" s="1" t="s">
        <v>4</v>
      </c>
      <c r="E5" s="1"/>
      <c r="F5" s="1"/>
      <c r="G5" s="12">
        <v>72317.75</v>
      </c>
      <c r="H5" s="12"/>
      <c r="I5" s="12"/>
      <c r="J5" s="12"/>
      <c r="K5" s="12"/>
      <c r="L5" s="12"/>
      <c r="M5" s="12"/>
      <c r="N5" s="13"/>
      <c r="O5" s="14"/>
      <c r="P5" s="13"/>
    </row>
    <row r="6" spans="1:16" outlineLevel="4" x14ac:dyDescent="0.25">
      <c r="A6" s="1"/>
      <c r="B6" s="1"/>
      <c r="C6" s="1"/>
      <c r="D6" s="1" t="s">
        <v>5</v>
      </c>
      <c r="E6" s="1"/>
      <c r="F6" s="1"/>
      <c r="G6" s="12"/>
      <c r="H6" s="12"/>
      <c r="I6" s="12"/>
      <c r="J6" s="12"/>
      <c r="K6" s="12"/>
      <c r="L6" s="12"/>
      <c r="M6" s="12"/>
      <c r="N6" s="13"/>
      <c r="O6" s="14"/>
      <c r="P6" s="13"/>
    </row>
    <row r="7" spans="1:16" outlineLevel="4" x14ac:dyDescent="0.25">
      <c r="A7" s="1"/>
      <c r="B7" s="1"/>
      <c r="C7" s="1"/>
      <c r="D7" s="1"/>
      <c r="E7" s="1" t="s">
        <v>6</v>
      </c>
      <c r="F7" s="1"/>
      <c r="G7" s="12">
        <v>41070.839999999997</v>
      </c>
      <c r="H7" s="12">
        <v>41070.839999999997</v>
      </c>
      <c r="I7" s="12">
        <f t="shared" ref="I7:I12" si="0">ROUND((G7-H7),5)</f>
        <v>0</v>
      </c>
      <c r="J7" s="12">
        <v>28201.919999999998</v>
      </c>
      <c r="K7" s="12">
        <f>(J7/8)*4</f>
        <v>14100.96</v>
      </c>
      <c r="L7" s="12">
        <f t="shared" ref="L7:L12" si="1">J7+K7</f>
        <v>42302.879999999997</v>
      </c>
      <c r="M7" s="12">
        <v>42302.97</v>
      </c>
      <c r="N7" s="14">
        <f t="shared" ref="N7:N12" si="2">M7-L7</f>
        <v>9.0000000003783498E-2</v>
      </c>
      <c r="O7" s="16">
        <v>44291.21</v>
      </c>
      <c r="P7" s="39"/>
    </row>
    <row r="8" spans="1:16" outlineLevel="4" x14ac:dyDescent="0.25">
      <c r="A8" s="1"/>
      <c r="B8" s="1"/>
      <c r="C8" s="1"/>
      <c r="D8" s="1"/>
      <c r="E8" s="1" t="s">
        <v>7</v>
      </c>
      <c r="F8" s="1"/>
      <c r="G8" s="12">
        <v>58849.8</v>
      </c>
      <c r="H8" s="12">
        <v>58849.8</v>
      </c>
      <c r="I8" s="12">
        <f t="shared" si="0"/>
        <v>0</v>
      </c>
      <c r="J8" s="12">
        <v>40410.160000000003</v>
      </c>
      <c r="K8" s="12">
        <f>(J8/8)*4</f>
        <v>20205.080000000002</v>
      </c>
      <c r="L8" s="12">
        <f t="shared" si="1"/>
        <v>60615.240000000005</v>
      </c>
      <c r="M8" s="12">
        <v>60615.29</v>
      </c>
      <c r="N8" s="14">
        <f t="shared" si="2"/>
        <v>4.9999999995634425E-2</v>
      </c>
      <c r="O8" s="16">
        <v>63464.21</v>
      </c>
      <c r="P8" s="39"/>
    </row>
    <row r="9" spans="1:16" outlineLevel="4" x14ac:dyDescent="0.25">
      <c r="A9" s="1"/>
      <c r="B9" s="1"/>
      <c r="C9" s="1"/>
      <c r="D9" s="1"/>
      <c r="E9" s="1" t="s">
        <v>8</v>
      </c>
      <c r="F9" s="1"/>
      <c r="G9" s="12">
        <v>1145847.43</v>
      </c>
      <c r="H9" s="12">
        <v>1145846.76</v>
      </c>
      <c r="I9" s="12">
        <f t="shared" si="0"/>
        <v>0.67</v>
      </c>
      <c r="J9" s="12">
        <v>786828.27</v>
      </c>
      <c r="K9" s="12">
        <f t="shared" ref="K9:K73" si="3">(J9/8)*4</f>
        <v>393414.13500000001</v>
      </c>
      <c r="L9" s="12">
        <f t="shared" si="1"/>
        <v>1180242.405</v>
      </c>
      <c r="M9" s="12">
        <v>1180222.1599999999</v>
      </c>
      <c r="N9" s="14">
        <f t="shared" si="2"/>
        <v>-20.245000000111759</v>
      </c>
      <c r="O9" s="16">
        <v>1235692.6000000001</v>
      </c>
      <c r="P9" s="39"/>
    </row>
    <row r="10" spans="1:16" outlineLevel="4" x14ac:dyDescent="0.25">
      <c r="A10" s="1"/>
      <c r="B10" s="1"/>
      <c r="C10" s="1"/>
      <c r="D10" s="1"/>
      <c r="E10" s="1" t="s">
        <v>9</v>
      </c>
      <c r="F10" s="1"/>
      <c r="G10" s="12">
        <v>266601.45</v>
      </c>
      <c r="H10" s="12">
        <v>266602.08</v>
      </c>
      <c r="I10" s="12">
        <f t="shared" si="0"/>
        <v>-0.63</v>
      </c>
      <c r="J10" s="12">
        <v>183066.72</v>
      </c>
      <c r="K10" s="12">
        <f t="shared" si="3"/>
        <v>91533.36</v>
      </c>
      <c r="L10" s="12">
        <f t="shared" si="1"/>
        <v>274600.08</v>
      </c>
      <c r="M10" s="12">
        <v>274600.14</v>
      </c>
      <c r="N10" s="14">
        <f t="shared" si="2"/>
        <v>5.9999999997671694E-2</v>
      </c>
      <c r="O10" s="16">
        <v>287506.34999999998</v>
      </c>
      <c r="P10" s="39"/>
    </row>
    <row r="11" spans="1:16" ht="16.5" outlineLevel="4" thickBot="1" x14ac:dyDescent="0.3">
      <c r="A11" s="1"/>
      <c r="B11" s="1"/>
      <c r="C11" s="1"/>
      <c r="D11" s="1"/>
      <c r="E11" s="1" t="s">
        <v>10</v>
      </c>
      <c r="F11" s="1"/>
      <c r="G11" s="17">
        <v>1298.19</v>
      </c>
      <c r="H11" s="17">
        <v>1000</v>
      </c>
      <c r="I11" s="17">
        <f t="shared" si="0"/>
        <v>298.19</v>
      </c>
      <c r="J11" s="17">
        <v>1081.22</v>
      </c>
      <c r="K11" s="18">
        <f t="shared" si="3"/>
        <v>540.61</v>
      </c>
      <c r="L11" s="18">
        <f t="shared" si="1"/>
        <v>1621.83</v>
      </c>
      <c r="M11" s="17">
        <v>1000</v>
      </c>
      <c r="N11" s="19">
        <f t="shared" si="2"/>
        <v>-621.82999999999993</v>
      </c>
      <c r="O11" s="20">
        <v>1000</v>
      </c>
      <c r="P11" s="13"/>
    </row>
    <row r="12" spans="1:16" outlineLevel="3" x14ac:dyDescent="0.25">
      <c r="A12" s="1"/>
      <c r="B12" s="1"/>
      <c r="C12" s="1"/>
      <c r="D12" s="1" t="s">
        <v>11</v>
      </c>
      <c r="E12" s="1"/>
      <c r="F12" s="1"/>
      <c r="G12" s="12">
        <f>ROUND(SUM(G6:G11),5)</f>
        <v>1513667.71</v>
      </c>
      <c r="H12" s="12">
        <f>ROUND(SUM(H6:H11),5)</f>
        <v>1513369.48</v>
      </c>
      <c r="I12" s="12">
        <f t="shared" si="0"/>
        <v>298.23</v>
      </c>
      <c r="J12" s="12">
        <f>ROUND(SUM(J6:J11),5)</f>
        <v>1039588.29</v>
      </c>
      <c r="K12" s="12">
        <f t="shared" si="3"/>
        <v>519794.14500000002</v>
      </c>
      <c r="L12" s="12">
        <f t="shared" si="1"/>
        <v>1559382.4350000001</v>
      </c>
      <c r="M12" s="12">
        <f>ROUND(SUM(M6:M11),5)</f>
        <v>1558740.56</v>
      </c>
      <c r="N12" s="14">
        <f t="shared" si="2"/>
        <v>-641.875</v>
      </c>
      <c r="O12" s="14">
        <f>SUM(O7:O11)</f>
        <v>1631954.37</v>
      </c>
      <c r="P12" s="13"/>
    </row>
    <row r="13" spans="1:16" ht="30" customHeight="1" outlineLevel="4" x14ac:dyDescent="0.25">
      <c r="A13" s="1"/>
      <c r="B13" s="1"/>
      <c r="C13" s="1"/>
      <c r="D13" s="1" t="s">
        <v>12</v>
      </c>
      <c r="E13" s="1"/>
      <c r="F13" s="1"/>
      <c r="G13" s="12"/>
      <c r="H13" s="12"/>
      <c r="I13" s="12"/>
      <c r="J13" s="12"/>
      <c r="K13" s="12"/>
      <c r="L13" s="12"/>
      <c r="M13" s="12"/>
      <c r="N13" s="14"/>
      <c r="O13" s="14"/>
    </row>
    <row r="14" spans="1:16" outlineLevel="4" x14ac:dyDescent="0.25">
      <c r="A14" s="1"/>
      <c r="B14" s="1"/>
      <c r="C14" s="1"/>
      <c r="D14" s="1"/>
      <c r="E14" s="1" t="s">
        <v>13</v>
      </c>
      <c r="F14" s="1"/>
      <c r="G14" s="12">
        <v>8143.44</v>
      </c>
      <c r="H14" s="12">
        <v>5600</v>
      </c>
      <c r="I14" s="12">
        <f>ROUND((G14-H14),5)</f>
        <v>2543.44</v>
      </c>
      <c r="J14" s="12">
        <v>6095.47</v>
      </c>
      <c r="K14" s="12">
        <f t="shared" si="3"/>
        <v>3047.7350000000001</v>
      </c>
      <c r="L14" s="12">
        <f t="shared" ref="L14:L20" si="4">J14+K14</f>
        <v>9143.2049999999999</v>
      </c>
      <c r="M14" s="12">
        <v>6900</v>
      </c>
      <c r="N14" s="14">
        <f t="shared" ref="N14:N20" si="5">M14-L14</f>
        <v>-2243.2049999999999</v>
      </c>
      <c r="O14" s="14">
        <v>8800</v>
      </c>
    </row>
    <row r="15" spans="1:16" outlineLevel="4" x14ac:dyDescent="0.25">
      <c r="A15" s="1"/>
      <c r="B15" s="1"/>
      <c r="C15" s="1"/>
      <c r="D15" s="1"/>
      <c r="E15" s="1" t="s">
        <v>14</v>
      </c>
      <c r="F15" s="1"/>
      <c r="G15" s="12">
        <v>100</v>
      </c>
      <c r="H15" s="12"/>
      <c r="I15" s="12"/>
      <c r="J15" s="12">
        <v>50</v>
      </c>
      <c r="K15" s="12">
        <f t="shared" si="3"/>
        <v>25</v>
      </c>
      <c r="L15" s="12">
        <f t="shared" si="4"/>
        <v>75</v>
      </c>
      <c r="M15" s="12"/>
      <c r="N15" s="14">
        <f t="shared" si="5"/>
        <v>-75</v>
      </c>
      <c r="O15" s="14"/>
    </row>
    <row r="16" spans="1:16" outlineLevel="4" x14ac:dyDescent="0.25">
      <c r="A16" s="1"/>
      <c r="B16" s="1"/>
      <c r="C16" s="1"/>
      <c r="D16" s="1"/>
      <c r="E16" s="1" t="s">
        <v>15</v>
      </c>
      <c r="F16" s="1"/>
      <c r="G16" s="12">
        <v>-300</v>
      </c>
      <c r="H16" s="12"/>
      <c r="I16" s="12"/>
      <c r="J16" s="12">
        <v>120</v>
      </c>
      <c r="K16" s="12">
        <f t="shared" si="3"/>
        <v>60</v>
      </c>
      <c r="L16" s="12">
        <f t="shared" si="4"/>
        <v>180</v>
      </c>
      <c r="M16" s="12"/>
      <c r="N16" s="14">
        <f t="shared" si="5"/>
        <v>-180</v>
      </c>
      <c r="O16" s="14"/>
    </row>
    <row r="17" spans="1:15" outlineLevel="4" x14ac:dyDescent="0.25">
      <c r="A17" s="1"/>
      <c r="B17" s="1"/>
      <c r="C17" s="1"/>
      <c r="D17" s="1"/>
      <c r="E17" s="1" t="s">
        <v>16</v>
      </c>
      <c r="F17" s="1"/>
      <c r="G17" s="12">
        <v>794.66</v>
      </c>
      <c r="H17" s="12"/>
      <c r="I17" s="12"/>
      <c r="J17" s="12">
        <v>576.41999999999996</v>
      </c>
      <c r="K17" s="12">
        <f t="shared" si="3"/>
        <v>288.20999999999998</v>
      </c>
      <c r="L17" s="12">
        <f t="shared" si="4"/>
        <v>864.62999999999988</v>
      </c>
      <c r="M17" s="12"/>
      <c r="N17" s="14">
        <f t="shared" si="5"/>
        <v>-864.62999999999988</v>
      </c>
      <c r="O17" s="14"/>
    </row>
    <row r="18" spans="1:15" ht="16.5" outlineLevel="4" thickBot="1" x14ac:dyDescent="0.3">
      <c r="A18" s="1"/>
      <c r="B18" s="1"/>
      <c r="C18" s="1"/>
      <c r="D18" s="1"/>
      <c r="E18" s="1" t="s">
        <v>17</v>
      </c>
      <c r="F18" s="1"/>
      <c r="G18" s="21">
        <v>705</v>
      </c>
      <c r="H18" s="21"/>
      <c r="I18" s="21"/>
      <c r="J18" s="21">
        <v>546.53</v>
      </c>
      <c r="K18" s="18">
        <f t="shared" si="3"/>
        <v>273.26499999999999</v>
      </c>
      <c r="L18" s="18">
        <f t="shared" si="4"/>
        <v>819.79499999999996</v>
      </c>
      <c r="M18" s="21"/>
      <c r="N18" s="19">
        <f t="shared" si="5"/>
        <v>-819.79499999999996</v>
      </c>
      <c r="O18" s="19"/>
    </row>
    <row r="19" spans="1:15" ht="16.5" outlineLevel="3" thickBot="1" x14ac:dyDescent="0.3">
      <c r="A19" s="1"/>
      <c r="B19" s="1"/>
      <c r="C19" s="1"/>
      <c r="D19" s="1" t="s">
        <v>18</v>
      </c>
      <c r="E19" s="1"/>
      <c r="F19" s="1"/>
      <c r="G19" s="22">
        <f>ROUND(SUM(G13:G18),5)</f>
        <v>9443.1</v>
      </c>
      <c r="H19" s="22">
        <f>ROUND(SUM(H13:H18),5)</f>
        <v>5600</v>
      </c>
      <c r="I19" s="22">
        <f>ROUND((G19-H19),5)</f>
        <v>3843.1</v>
      </c>
      <c r="J19" s="22">
        <f>ROUND(SUM(J13:J18),5)</f>
        <v>7388.42</v>
      </c>
      <c r="K19" s="23">
        <f t="shared" si="3"/>
        <v>3694.21</v>
      </c>
      <c r="L19" s="23">
        <f t="shared" si="4"/>
        <v>11082.630000000001</v>
      </c>
      <c r="M19" s="22">
        <f>ROUND(SUM(M13:M18),5)</f>
        <v>6900</v>
      </c>
      <c r="N19" s="24">
        <f t="shared" si="5"/>
        <v>-4182.630000000001</v>
      </c>
      <c r="O19" s="24">
        <f>SUM(O14:O18)</f>
        <v>8800</v>
      </c>
    </row>
    <row r="20" spans="1:15" ht="30" customHeight="1" outlineLevel="2" x14ac:dyDescent="0.25">
      <c r="A20" s="1"/>
      <c r="B20" s="1"/>
      <c r="C20" s="1" t="s">
        <v>19</v>
      </c>
      <c r="D20" s="1"/>
      <c r="E20" s="1"/>
      <c r="F20" s="1"/>
      <c r="G20" s="12">
        <f>ROUND(SUM(G4:G5)+G12+G19,5)</f>
        <v>1595428.56</v>
      </c>
      <c r="H20" s="12">
        <f>ROUND(SUM(H4:H5)+H12+H19,5)</f>
        <v>1518969.48</v>
      </c>
      <c r="I20" s="12">
        <f>ROUND((G20-H20),5)</f>
        <v>76459.08</v>
      </c>
      <c r="J20" s="12">
        <f>ROUND(SUM(J4:J5)+J12+J19,5)</f>
        <v>1046976.71</v>
      </c>
      <c r="K20" s="12">
        <f t="shared" si="3"/>
        <v>523488.35499999998</v>
      </c>
      <c r="L20" s="12">
        <f t="shared" si="4"/>
        <v>1570465.0649999999</v>
      </c>
      <c r="M20" s="12">
        <f>ROUND(SUM(M4:M5)+M12+M19,5)</f>
        <v>1565640.56</v>
      </c>
      <c r="N20" s="14">
        <f t="shared" si="5"/>
        <v>-4824.5049999998882</v>
      </c>
      <c r="O20" s="14">
        <f>O12+O19</f>
        <v>1640754.37</v>
      </c>
    </row>
    <row r="21" spans="1:15" ht="30" customHeight="1" outlineLevel="3" x14ac:dyDescent="0.25">
      <c r="A21" s="1"/>
      <c r="B21" s="1"/>
      <c r="C21" s="1" t="s">
        <v>20</v>
      </c>
      <c r="D21" s="1"/>
      <c r="E21" s="1"/>
      <c r="F21" s="1"/>
      <c r="G21" s="12"/>
      <c r="H21" s="12"/>
      <c r="I21" s="12"/>
      <c r="J21" s="12"/>
      <c r="K21" s="12"/>
      <c r="L21" s="12"/>
      <c r="M21" s="12"/>
      <c r="N21" s="14"/>
      <c r="O21" s="14"/>
    </row>
    <row r="22" spans="1:15" outlineLevel="3" x14ac:dyDescent="0.25">
      <c r="A22" s="1"/>
      <c r="B22" s="1"/>
      <c r="C22" s="1"/>
      <c r="D22" s="1" t="s">
        <v>21</v>
      </c>
      <c r="E22" s="1"/>
      <c r="F22" s="1"/>
      <c r="G22" s="12">
        <v>10</v>
      </c>
      <c r="H22" s="12">
        <v>400</v>
      </c>
      <c r="I22" s="12">
        <f>ROUND((G22-H22),5)</f>
        <v>-390</v>
      </c>
      <c r="J22" s="12">
        <v>3.5</v>
      </c>
      <c r="K22" s="12">
        <f t="shared" si="3"/>
        <v>1.75</v>
      </c>
      <c r="L22" s="12">
        <f t="shared" ref="L22:L33" si="6">J22+K22</f>
        <v>5.25</v>
      </c>
      <c r="M22" s="12">
        <v>0</v>
      </c>
      <c r="N22" s="14">
        <f t="shared" ref="N22:N33" si="7">M22-L22</f>
        <v>-5.25</v>
      </c>
      <c r="O22" s="14"/>
    </row>
    <row r="23" spans="1:15" outlineLevel="4" x14ac:dyDescent="0.25">
      <c r="A23" s="1"/>
      <c r="B23" s="1"/>
      <c r="C23" s="1"/>
      <c r="D23" s="1" t="s">
        <v>22</v>
      </c>
      <c r="E23" s="1"/>
      <c r="F23" s="1"/>
      <c r="G23" s="12"/>
      <c r="H23" s="12"/>
      <c r="I23" s="12"/>
      <c r="J23" s="12"/>
      <c r="K23" s="12">
        <f t="shared" si="3"/>
        <v>0</v>
      </c>
      <c r="L23" s="12">
        <f t="shared" si="6"/>
        <v>0</v>
      </c>
      <c r="M23" s="12"/>
      <c r="N23" s="14">
        <f t="shared" si="7"/>
        <v>0</v>
      </c>
      <c r="O23" s="14"/>
    </row>
    <row r="24" spans="1:15" outlineLevel="4" x14ac:dyDescent="0.25">
      <c r="A24" s="1"/>
      <c r="B24" s="1"/>
      <c r="C24" s="1"/>
      <c r="D24" s="1"/>
      <c r="E24" s="1" t="s">
        <v>23</v>
      </c>
      <c r="F24" s="1"/>
      <c r="G24" s="12">
        <v>8584.57</v>
      </c>
      <c r="H24" s="12">
        <v>5000</v>
      </c>
      <c r="I24" s="12">
        <f>ROUND((G24-H24),5)</f>
        <v>3584.57</v>
      </c>
      <c r="J24" s="12">
        <v>8739.92</v>
      </c>
      <c r="K24" s="12">
        <f t="shared" si="3"/>
        <v>4369.96</v>
      </c>
      <c r="L24" s="12">
        <f t="shared" si="6"/>
        <v>13109.880000000001</v>
      </c>
      <c r="M24" s="12">
        <v>7000</v>
      </c>
      <c r="N24" s="14">
        <f t="shared" si="7"/>
        <v>-6109.880000000001</v>
      </c>
      <c r="O24" s="14">
        <v>9000</v>
      </c>
    </row>
    <row r="25" spans="1:15" outlineLevel="4" x14ac:dyDescent="0.25">
      <c r="A25" s="1"/>
      <c r="B25" s="1"/>
      <c r="C25" s="1"/>
      <c r="D25" s="1"/>
      <c r="E25" s="1" t="s">
        <v>24</v>
      </c>
      <c r="F25" s="1"/>
      <c r="G25" s="12">
        <v>2227.2199999999998</v>
      </c>
      <c r="H25" s="12">
        <v>3000</v>
      </c>
      <c r="I25" s="12">
        <f>ROUND((G25-H25),5)</f>
        <v>-772.78</v>
      </c>
      <c r="J25" s="12">
        <v>1841.76</v>
      </c>
      <c r="K25" s="12">
        <f t="shared" si="3"/>
        <v>920.88</v>
      </c>
      <c r="L25" s="12">
        <f t="shared" si="6"/>
        <v>2762.64</v>
      </c>
      <c r="M25" s="12">
        <v>3000</v>
      </c>
      <c r="N25" s="14">
        <f t="shared" si="7"/>
        <v>237.36000000000013</v>
      </c>
      <c r="O25" s="14">
        <v>4000</v>
      </c>
    </row>
    <row r="26" spans="1:15" outlineLevel="4" x14ac:dyDescent="0.25">
      <c r="A26" s="1"/>
      <c r="B26" s="1"/>
      <c r="C26" s="1"/>
      <c r="D26" s="1"/>
      <c r="E26" s="1" t="s">
        <v>25</v>
      </c>
      <c r="F26" s="1"/>
      <c r="G26" s="12">
        <v>28148.75</v>
      </c>
      <c r="H26" s="12">
        <v>30000</v>
      </c>
      <c r="I26" s="12">
        <f>ROUND((G26-H26),5)</f>
        <v>-1851.25</v>
      </c>
      <c r="J26" s="12">
        <v>31277.8</v>
      </c>
      <c r="K26" s="12">
        <f t="shared" si="3"/>
        <v>15638.9</v>
      </c>
      <c r="L26" s="12">
        <f t="shared" si="6"/>
        <v>46916.7</v>
      </c>
      <c r="M26" s="12">
        <v>27000</v>
      </c>
      <c r="N26" s="14">
        <f t="shared" si="7"/>
        <v>-19916.699999999997</v>
      </c>
      <c r="O26" s="14">
        <v>37000</v>
      </c>
    </row>
    <row r="27" spans="1:15" outlineLevel="4" x14ac:dyDescent="0.25">
      <c r="A27" s="1"/>
      <c r="B27" s="1"/>
      <c r="C27" s="1"/>
      <c r="D27" s="1"/>
      <c r="E27" s="1" t="s">
        <v>26</v>
      </c>
      <c r="F27" s="1"/>
      <c r="G27" s="12">
        <v>2820.44</v>
      </c>
      <c r="H27" s="12">
        <v>4500</v>
      </c>
      <c r="I27" s="12">
        <f>ROUND((G27-H27),5)</f>
        <v>-1679.56</v>
      </c>
      <c r="J27" s="12">
        <v>4028.91</v>
      </c>
      <c r="K27" s="12">
        <f t="shared" si="3"/>
        <v>2014.4549999999999</v>
      </c>
      <c r="L27" s="12">
        <f t="shared" si="6"/>
        <v>6043.3649999999998</v>
      </c>
      <c r="M27" s="12">
        <v>4000</v>
      </c>
      <c r="N27" s="14">
        <f t="shared" si="7"/>
        <v>-2043.3649999999998</v>
      </c>
      <c r="O27" s="14">
        <v>4000</v>
      </c>
    </row>
    <row r="28" spans="1:15" outlineLevel="4" x14ac:dyDescent="0.25">
      <c r="A28" s="1"/>
      <c r="B28" s="1"/>
      <c r="C28" s="1"/>
      <c r="D28" s="1"/>
      <c r="E28" s="1" t="s">
        <v>27</v>
      </c>
      <c r="F28" s="1"/>
      <c r="G28" s="12">
        <v>1895</v>
      </c>
      <c r="H28" s="12">
        <v>3000</v>
      </c>
      <c r="I28" s="12">
        <f>ROUND((G28-H28),5)</f>
        <v>-1105</v>
      </c>
      <c r="J28" s="12">
        <v>1970</v>
      </c>
      <c r="K28" s="12">
        <f t="shared" si="3"/>
        <v>985</v>
      </c>
      <c r="L28" s="12">
        <f t="shared" si="6"/>
        <v>2955</v>
      </c>
      <c r="M28" s="12">
        <v>3000</v>
      </c>
      <c r="N28" s="14">
        <f t="shared" si="7"/>
        <v>45</v>
      </c>
      <c r="O28" s="14">
        <v>3200</v>
      </c>
    </row>
    <row r="29" spans="1:15" outlineLevel="4" x14ac:dyDescent="0.25">
      <c r="A29" s="1"/>
      <c r="B29" s="1"/>
      <c r="C29" s="1"/>
      <c r="D29" s="1"/>
      <c r="E29" s="1" t="s">
        <v>28</v>
      </c>
      <c r="F29" s="1"/>
      <c r="G29" s="12">
        <v>3325</v>
      </c>
      <c r="H29" s="12"/>
      <c r="I29" s="12"/>
      <c r="J29" s="12">
        <v>0</v>
      </c>
      <c r="K29" s="12">
        <f t="shared" si="3"/>
        <v>0</v>
      </c>
      <c r="L29" s="12">
        <f t="shared" si="6"/>
        <v>0</v>
      </c>
      <c r="M29" s="12">
        <v>1400</v>
      </c>
      <c r="N29" s="14">
        <f t="shared" si="7"/>
        <v>1400</v>
      </c>
      <c r="O29" s="14">
        <v>3800</v>
      </c>
    </row>
    <row r="30" spans="1:15" outlineLevel="4" x14ac:dyDescent="0.25">
      <c r="A30" s="1"/>
      <c r="B30" s="1"/>
      <c r="C30" s="1"/>
      <c r="D30" s="1"/>
      <c r="E30" s="1" t="s">
        <v>29</v>
      </c>
      <c r="F30" s="1"/>
      <c r="G30" s="12">
        <v>1986.07</v>
      </c>
      <c r="H30" s="12">
        <v>3000</v>
      </c>
      <c r="I30" s="12">
        <f>ROUND((G30-H30),5)</f>
        <v>-1013.93</v>
      </c>
      <c r="J30" s="12">
        <v>2163.0700000000002</v>
      </c>
      <c r="K30" s="12">
        <f t="shared" si="3"/>
        <v>1081.5350000000001</v>
      </c>
      <c r="L30" s="12">
        <f t="shared" si="6"/>
        <v>3244.6050000000005</v>
      </c>
      <c r="M30" s="12">
        <v>3000</v>
      </c>
      <c r="N30" s="14">
        <f t="shared" si="7"/>
        <v>-244.60500000000047</v>
      </c>
      <c r="O30" s="14">
        <v>3000</v>
      </c>
    </row>
    <row r="31" spans="1:15" outlineLevel="4" x14ac:dyDescent="0.25">
      <c r="A31" s="1"/>
      <c r="B31" s="1"/>
      <c r="C31" s="1"/>
      <c r="D31" s="1"/>
      <c r="E31" s="1" t="s">
        <v>30</v>
      </c>
      <c r="F31" s="1"/>
      <c r="G31" s="12">
        <v>6950</v>
      </c>
      <c r="H31" s="12">
        <v>8500</v>
      </c>
      <c r="I31" s="12">
        <f>ROUND((G31-H31),5)</f>
        <v>-1550</v>
      </c>
      <c r="J31" s="12">
        <v>8196.82</v>
      </c>
      <c r="K31" s="12">
        <f t="shared" si="3"/>
        <v>4098.41</v>
      </c>
      <c r="L31" s="12">
        <f t="shared" si="6"/>
        <v>12295.23</v>
      </c>
      <c r="M31" s="12">
        <v>8500</v>
      </c>
      <c r="N31" s="14">
        <f t="shared" si="7"/>
        <v>-3795.2299999999996</v>
      </c>
      <c r="O31" s="14">
        <v>9000</v>
      </c>
    </row>
    <row r="32" spans="1:15" ht="16.5" outlineLevel="4" thickBot="1" x14ac:dyDescent="0.3">
      <c r="A32" s="1"/>
      <c r="B32" s="1"/>
      <c r="C32" s="1"/>
      <c r="D32" s="1"/>
      <c r="E32" s="1" t="s">
        <v>31</v>
      </c>
      <c r="F32" s="1"/>
      <c r="G32" s="17">
        <v>1029</v>
      </c>
      <c r="H32" s="17">
        <v>1200</v>
      </c>
      <c r="I32" s="17">
        <f>ROUND((G32-H32),5)</f>
        <v>-171</v>
      </c>
      <c r="J32" s="17">
        <v>686</v>
      </c>
      <c r="K32" s="18">
        <f t="shared" si="3"/>
        <v>343</v>
      </c>
      <c r="L32" s="18">
        <f t="shared" si="6"/>
        <v>1029</v>
      </c>
      <c r="M32" s="17">
        <v>1200</v>
      </c>
      <c r="N32" s="19">
        <f t="shared" si="7"/>
        <v>171</v>
      </c>
      <c r="O32" s="19">
        <v>1100</v>
      </c>
    </row>
    <row r="33" spans="1:18" outlineLevel="3" x14ac:dyDescent="0.25">
      <c r="A33" s="1"/>
      <c r="B33" s="1"/>
      <c r="C33" s="1"/>
      <c r="D33" s="1" t="s">
        <v>32</v>
      </c>
      <c r="E33" s="1"/>
      <c r="F33" s="1"/>
      <c r="G33" s="12">
        <f>ROUND(SUM(G23:G32),5)</f>
        <v>56966.05</v>
      </c>
      <c r="H33" s="12">
        <f>ROUND(SUM(H23:H32),5)</f>
        <v>58200</v>
      </c>
      <c r="I33" s="12">
        <f>ROUND((G33-H33),5)</f>
        <v>-1233.95</v>
      </c>
      <c r="J33" s="12">
        <f>ROUND(SUM(J23:J32),5)</f>
        <v>58904.28</v>
      </c>
      <c r="K33" s="12">
        <f t="shared" si="3"/>
        <v>29452.14</v>
      </c>
      <c r="L33" s="12">
        <f t="shared" si="6"/>
        <v>88356.42</v>
      </c>
      <c r="M33" s="12">
        <f>ROUND(SUM(M23:M32),5)</f>
        <v>58100</v>
      </c>
      <c r="N33" s="14">
        <f t="shared" si="7"/>
        <v>-30256.42</v>
      </c>
      <c r="O33" s="14">
        <f>SUM(O24:O32)</f>
        <v>74100</v>
      </c>
    </row>
    <row r="34" spans="1:18" ht="30" customHeight="1" outlineLevel="4" x14ac:dyDescent="0.25">
      <c r="A34" s="1"/>
      <c r="B34" s="1"/>
      <c r="C34" s="1"/>
      <c r="D34" s="1" t="s">
        <v>33</v>
      </c>
      <c r="E34" s="1"/>
      <c r="F34" s="1"/>
      <c r="G34" s="12"/>
      <c r="H34" s="12"/>
      <c r="I34" s="12"/>
      <c r="J34" s="12"/>
      <c r="K34" s="12"/>
      <c r="L34" s="12"/>
      <c r="M34" s="12"/>
      <c r="N34" s="14"/>
      <c r="O34" s="14"/>
    </row>
    <row r="35" spans="1:18" outlineLevel="4" x14ac:dyDescent="0.25">
      <c r="A35" s="1"/>
      <c r="B35" s="1"/>
      <c r="C35" s="1"/>
      <c r="D35" s="1"/>
      <c r="E35" s="1" t="s">
        <v>34</v>
      </c>
      <c r="F35" s="1"/>
      <c r="G35" s="12">
        <v>0</v>
      </c>
      <c r="H35" s="12">
        <v>7000</v>
      </c>
      <c r="I35" s="12">
        <f t="shared" ref="I35:I41" si="8">ROUND((G35-H35),5)</f>
        <v>-7000</v>
      </c>
      <c r="J35" s="12">
        <v>0</v>
      </c>
      <c r="K35" s="12">
        <f t="shared" si="3"/>
        <v>0</v>
      </c>
      <c r="L35" s="12">
        <f t="shared" ref="L35:L42" si="9">J35+K35</f>
        <v>0</v>
      </c>
      <c r="M35" s="12">
        <v>7000</v>
      </c>
      <c r="N35" s="14">
        <f t="shared" ref="N35:N42" si="10">M35-L35</f>
        <v>7000</v>
      </c>
      <c r="O35" s="14">
        <v>7000</v>
      </c>
    </row>
    <row r="36" spans="1:18" outlineLevel="4" x14ac:dyDescent="0.25">
      <c r="A36" s="1"/>
      <c r="B36" s="1"/>
      <c r="C36" s="1"/>
      <c r="D36" s="1"/>
      <c r="E36" s="1" t="s">
        <v>35</v>
      </c>
      <c r="F36" s="1"/>
      <c r="G36" s="12">
        <v>3441.85</v>
      </c>
      <c r="H36" s="12">
        <v>3600</v>
      </c>
      <c r="I36" s="12">
        <f t="shared" si="8"/>
        <v>-158.15</v>
      </c>
      <c r="J36" s="12">
        <v>2290.0300000000002</v>
      </c>
      <c r="K36" s="12">
        <f t="shared" si="3"/>
        <v>1145.0150000000001</v>
      </c>
      <c r="L36" s="12">
        <f t="shared" si="9"/>
        <v>3435.0450000000001</v>
      </c>
      <c r="M36" s="12">
        <v>3600</v>
      </c>
      <c r="N36" s="14">
        <f t="shared" si="10"/>
        <v>164.95499999999993</v>
      </c>
      <c r="O36" s="16">
        <v>4186</v>
      </c>
    </row>
    <row r="37" spans="1:18" outlineLevel="4" x14ac:dyDescent="0.25">
      <c r="A37" s="1"/>
      <c r="B37" s="1"/>
      <c r="C37" s="1"/>
      <c r="D37" s="1"/>
      <c r="E37" s="1" t="s">
        <v>36</v>
      </c>
      <c r="F37" s="1"/>
      <c r="G37" s="12">
        <v>15792.81</v>
      </c>
      <c r="H37" s="12">
        <v>15693</v>
      </c>
      <c r="I37" s="12">
        <f t="shared" si="8"/>
        <v>99.81</v>
      </c>
      <c r="J37" s="12">
        <v>10568.56</v>
      </c>
      <c r="K37" s="12">
        <f t="shared" si="3"/>
        <v>5284.28</v>
      </c>
      <c r="L37" s="12">
        <f t="shared" si="9"/>
        <v>15852.84</v>
      </c>
      <c r="M37" s="12">
        <v>16163</v>
      </c>
      <c r="N37" s="14">
        <f t="shared" si="10"/>
        <v>310.15999999999985</v>
      </c>
      <c r="O37" s="16">
        <v>16649</v>
      </c>
    </row>
    <row r="38" spans="1:18" outlineLevel="4" x14ac:dyDescent="0.25">
      <c r="A38" s="1"/>
      <c r="B38" s="1"/>
      <c r="C38" s="1"/>
      <c r="D38" s="1"/>
      <c r="E38" s="1"/>
      <c r="F38" s="1" t="s">
        <v>163</v>
      </c>
      <c r="G38" s="12"/>
      <c r="H38" s="12"/>
      <c r="I38" s="12"/>
      <c r="J38" s="12"/>
      <c r="K38" s="12"/>
      <c r="L38" s="12"/>
      <c r="M38" s="12"/>
      <c r="N38" s="14"/>
      <c r="O38" s="16">
        <v>8500</v>
      </c>
    </row>
    <row r="39" spans="1:18" outlineLevel="4" x14ac:dyDescent="0.25">
      <c r="A39" s="1"/>
      <c r="B39" s="1"/>
      <c r="C39" s="1"/>
      <c r="D39" s="1"/>
      <c r="E39" s="1" t="s">
        <v>37</v>
      </c>
      <c r="F39" s="1"/>
      <c r="G39" s="12">
        <v>9500.0400000000009</v>
      </c>
      <c r="H39" s="12">
        <v>9400</v>
      </c>
      <c r="I39" s="12">
        <f t="shared" si="8"/>
        <v>100.04</v>
      </c>
      <c r="J39" s="12">
        <v>6330.63</v>
      </c>
      <c r="K39" s="12">
        <f t="shared" si="3"/>
        <v>3165.3150000000001</v>
      </c>
      <c r="L39" s="12">
        <f t="shared" si="9"/>
        <v>9495.9449999999997</v>
      </c>
      <c r="M39" s="12">
        <v>9682</v>
      </c>
      <c r="N39" s="14">
        <f t="shared" si="10"/>
        <v>186.05500000000029</v>
      </c>
      <c r="O39" s="16">
        <v>9970</v>
      </c>
      <c r="R39" s="25"/>
    </row>
    <row r="40" spans="1:18" ht="16.5" outlineLevel="4" thickBot="1" x14ac:dyDescent="0.3">
      <c r="A40" s="1"/>
      <c r="B40" s="1"/>
      <c r="C40" s="1"/>
      <c r="D40" s="1"/>
      <c r="E40" s="1" t="s">
        <v>38</v>
      </c>
      <c r="F40" s="1"/>
      <c r="G40" s="17">
        <v>16395.599999999999</v>
      </c>
      <c r="H40" s="17">
        <v>15420</v>
      </c>
      <c r="I40" s="17">
        <f t="shared" si="8"/>
        <v>975.6</v>
      </c>
      <c r="J40" s="17">
        <v>10082.700000000001</v>
      </c>
      <c r="K40" s="18">
        <f t="shared" si="3"/>
        <v>5041.3500000000004</v>
      </c>
      <c r="L40" s="18">
        <f t="shared" si="9"/>
        <v>15124.050000000001</v>
      </c>
      <c r="M40" s="17">
        <v>15883</v>
      </c>
      <c r="N40" s="19">
        <f t="shared" si="10"/>
        <v>758.94999999999891</v>
      </c>
      <c r="O40" s="20">
        <v>15420</v>
      </c>
    </row>
    <row r="41" spans="1:18" outlineLevel="3" x14ac:dyDescent="0.25">
      <c r="A41" s="1"/>
      <c r="B41" s="1"/>
      <c r="C41" s="1"/>
      <c r="D41" s="1" t="s">
        <v>39</v>
      </c>
      <c r="E41" s="1"/>
      <c r="F41" s="1"/>
      <c r="G41" s="12">
        <f>ROUND(SUM(G34:G40),5)</f>
        <v>45130.3</v>
      </c>
      <c r="H41" s="12">
        <f>ROUND(SUM(H34:H40),5)</f>
        <v>51113</v>
      </c>
      <c r="I41" s="12">
        <f t="shared" si="8"/>
        <v>-5982.7</v>
      </c>
      <c r="J41" s="12">
        <f>ROUND(SUM(J34:J40),5)</f>
        <v>29271.919999999998</v>
      </c>
      <c r="K41" s="12">
        <f t="shared" si="3"/>
        <v>14635.96</v>
      </c>
      <c r="L41" s="12">
        <f t="shared" si="9"/>
        <v>43907.88</v>
      </c>
      <c r="M41" s="12">
        <f>ROUND(SUM(M34:M40),5)</f>
        <v>52328</v>
      </c>
      <c r="N41" s="14">
        <f t="shared" si="10"/>
        <v>8420.1200000000026</v>
      </c>
      <c r="O41" s="14">
        <f>SUM(O35:O40)</f>
        <v>61725</v>
      </c>
    </row>
    <row r="42" spans="1:18" ht="30" customHeight="1" outlineLevel="3" x14ac:dyDescent="0.25">
      <c r="A42" s="1"/>
      <c r="B42" s="1"/>
      <c r="C42" s="1"/>
      <c r="D42" s="1" t="s">
        <v>40</v>
      </c>
      <c r="E42" s="1"/>
      <c r="F42" s="1"/>
      <c r="G42" s="12">
        <v>1651.21</v>
      </c>
      <c r="H42" s="12"/>
      <c r="I42" s="12"/>
      <c r="J42" s="12">
        <v>0</v>
      </c>
      <c r="K42" s="12">
        <f t="shared" si="3"/>
        <v>0</v>
      </c>
      <c r="L42" s="12">
        <f t="shared" si="9"/>
        <v>0</v>
      </c>
      <c r="M42" s="12">
        <v>2141</v>
      </c>
      <c r="N42" s="14">
        <f t="shared" si="10"/>
        <v>2141</v>
      </c>
      <c r="O42" s="14"/>
    </row>
    <row r="43" spans="1:18" outlineLevel="4" x14ac:dyDescent="0.25">
      <c r="A43" s="1"/>
      <c r="B43" s="1"/>
      <c r="C43" s="1"/>
      <c r="D43" s="1" t="s">
        <v>41</v>
      </c>
      <c r="E43" s="1"/>
      <c r="F43" s="1"/>
      <c r="G43" s="12"/>
      <c r="H43" s="12"/>
      <c r="I43" s="12"/>
      <c r="J43" s="12"/>
      <c r="K43" s="12"/>
      <c r="L43" s="12"/>
      <c r="M43" s="12"/>
      <c r="N43" s="14"/>
      <c r="O43" s="14"/>
    </row>
    <row r="44" spans="1:18" outlineLevel="4" x14ac:dyDescent="0.25">
      <c r="A44" s="1"/>
      <c r="B44" s="1"/>
      <c r="C44" s="1"/>
      <c r="D44" s="1"/>
      <c r="E44" s="1" t="s">
        <v>42</v>
      </c>
      <c r="F44" s="1"/>
      <c r="G44" s="12">
        <v>607.98</v>
      </c>
      <c r="H44" s="12">
        <v>600</v>
      </c>
      <c r="I44" s="12">
        <f t="shared" ref="I44:I57" si="11">ROUND((G44-H44),5)</f>
        <v>7.98</v>
      </c>
      <c r="J44" s="12">
        <v>0</v>
      </c>
      <c r="K44" s="12">
        <f t="shared" si="3"/>
        <v>0</v>
      </c>
      <c r="L44" s="12">
        <f t="shared" ref="L44:L57" si="12">J44+K44</f>
        <v>0</v>
      </c>
      <c r="M44" s="12">
        <v>1000</v>
      </c>
      <c r="N44" s="14">
        <f t="shared" ref="N44:N57" si="13">M44-L44</f>
        <v>1000</v>
      </c>
      <c r="O44" s="14">
        <v>1000</v>
      </c>
    </row>
    <row r="45" spans="1:18" outlineLevel="4" x14ac:dyDescent="0.25">
      <c r="A45" s="1"/>
      <c r="B45" s="1"/>
      <c r="C45" s="1"/>
      <c r="D45" s="1"/>
      <c r="E45" s="1" t="s">
        <v>43</v>
      </c>
      <c r="F45" s="1"/>
      <c r="G45" s="12">
        <v>7213.13</v>
      </c>
      <c r="H45" s="12">
        <v>6000</v>
      </c>
      <c r="I45" s="12">
        <f t="shared" si="11"/>
        <v>1213.1300000000001</v>
      </c>
      <c r="J45" s="12">
        <v>5118.34</v>
      </c>
      <c r="K45" s="12">
        <f t="shared" si="3"/>
        <v>2559.17</v>
      </c>
      <c r="L45" s="12">
        <f t="shared" si="12"/>
        <v>7677.51</v>
      </c>
      <c r="M45" s="12">
        <v>7500</v>
      </c>
      <c r="N45" s="14">
        <f t="shared" si="13"/>
        <v>-177.51000000000022</v>
      </c>
      <c r="O45" s="14">
        <v>8000</v>
      </c>
    </row>
    <row r="46" spans="1:18" outlineLevel="4" x14ac:dyDescent="0.25">
      <c r="A46" s="1"/>
      <c r="B46" s="1"/>
      <c r="C46" s="1"/>
      <c r="D46" s="1"/>
      <c r="E46" s="1" t="s">
        <v>44</v>
      </c>
      <c r="F46" s="1"/>
      <c r="G46" s="12">
        <v>25230</v>
      </c>
      <c r="H46" s="12">
        <v>26000</v>
      </c>
      <c r="I46" s="12">
        <f t="shared" si="11"/>
        <v>-770</v>
      </c>
      <c r="J46" s="12">
        <v>17955</v>
      </c>
      <c r="K46" s="12">
        <f t="shared" si="3"/>
        <v>8977.5</v>
      </c>
      <c r="L46" s="12">
        <f t="shared" si="12"/>
        <v>26932.5</v>
      </c>
      <c r="M46" s="12">
        <v>27000</v>
      </c>
      <c r="N46" s="14">
        <f t="shared" si="13"/>
        <v>67.5</v>
      </c>
      <c r="O46" s="14">
        <v>27000</v>
      </c>
    </row>
    <row r="47" spans="1:18" outlineLevel="4" x14ac:dyDescent="0.25">
      <c r="A47" s="1"/>
      <c r="B47" s="1"/>
      <c r="C47" s="1"/>
      <c r="D47" s="1"/>
      <c r="E47" s="1" t="s">
        <v>45</v>
      </c>
      <c r="F47" s="1"/>
      <c r="G47" s="12">
        <v>984.99</v>
      </c>
      <c r="H47" s="12">
        <v>1800</v>
      </c>
      <c r="I47" s="12">
        <f t="shared" si="11"/>
        <v>-815.01</v>
      </c>
      <c r="J47" s="12">
        <v>1907.82</v>
      </c>
      <c r="K47" s="12">
        <f t="shared" si="3"/>
        <v>953.91</v>
      </c>
      <c r="L47" s="12">
        <f t="shared" si="12"/>
        <v>2861.73</v>
      </c>
      <c r="M47" s="12">
        <v>1500</v>
      </c>
      <c r="N47" s="14">
        <f t="shared" si="13"/>
        <v>-1361.73</v>
      </c>
      <c r="O47" s="14">
        <v>2500</v>
      </c>
    </row>
    <row r="48" spans="1:18" outlineLevel="4" x14ac:dyDescent="0.25">
      <c r="A48" s="1"/>
      <c r="B48" s="1"/>
      <c r="C48" s="1"/>
      <c r="D48" s="1"/>
      <c r="E48" s="1" t="s">
        <v>46</v>
      </c>
      <c r="F48" s="1"/>
      <c r="G48" s="12">
        <v>638.91</v>
      </c>
      <c r="H48" s="12">
        <v>500</v>
      </c>
      <c r="I48" s="12">
        <f t="shared" si="11"/>
        <v>138.91</v>
      </c>
      <c r="J48" s="12">
        <v>251.02</v>
      </c>
      <c r="K48" s="12">
        <f t="shared" si="3"/>
        <v>125.51</v>
      </c>
      <c r="L48" s="12">
        <f t="shared" si="12"/>
        <v>376.53000000000003</v>
      </c>
      <c r="M48" s="12">
        <v>500</v>
      </c>
      <c r="N48" s="14">
        <f t="shared" si="13"/>
        <v>123.46999999999997</v>
      </c>
      <c r="O48" s="14">
        <v>500</v>
      </c>
    </row>
    <row r="49" spans="1:19" outlineLevel="4" x14ac:dyDescent="0.25">
      <c r="A49" s="1"/>
      <c r="B49" s="1"/>
      <c r="C49" s="1"/>
      <c r="D49" s="1"/>
      <c r="E49" s="1" t="s">
        <v>47</v>
      </c>
      <c r="F49" s="1"/>
      <c r="G49" s="12">
        <v>1976.53</v>
      </c>
      <c r="H49" s="12">
        <v>2500</v>
      </c>
      <c r="I49" s="12">
        <f t="shared" si="11"/>
        <v>-523.47</v>
      </c>
      <c r="J49" s="12">
        <v>947.44</v>
      </c>
      <c r="K49" s="12">
        <f t="shared" si="3"/>
        <v>473.72</v>
      </c>
      <c r="L49" s="12">
        <f t="shared" si="12"/>
        <v>1421.16</v>
      </c>
      <c r="M49" s="12">
        <v>2000</v>
      </c>
      <c r="N49" s="14">
        <f t="shared" si="13"/>
        <v>578.83999999999992</v>
      </c>
      <c r="O49" s="14">
        <v>1500</v>
      </c>
      <c r="P49" s="25"/>
      <c r="Q49" s="25"/>
      <c r="R49" s="25"/>
      <c r="S49" s="25"/>
    </row>
    <row r="50" spans="1:19" outlineLevel="4" x14ac:dyDescent="0.25">
      <c r="A50" s="1"/>
      <c r="B50" s="1"/>
      <c r="C50" s="1"/>
      <c r="D50" s="1"/>
      <c r="E50" s="1" t="s">
        <v>48</v>
      </c>
      <c r="F50" s="1"/>
      <c r="G50" s="12">
        <v>1497.67</v>
      </c>
      <c r="H50" s="12">
        <v>1400</v>
      </c>
      <c r="I50" s="12">
        <f t="shared" si="11"/>
        <v>97.67</v>
      </c>
      <c r="J50" s="12">
        <v>280.99</v>
      </c>
      <c r="K50" s="12">
        <f t="shared" si="3"/>
        <v>140.495</v>
      </c>
      <c r="L50" s="12">
        <f t="shared" si="12"/>
        <v>421.48500000000001</v>
      </c>
      <c r="M50" s="12">
        <v>1400</v>
      </c>
      <c r="N50" s="14">
        <f t="shared" si="13"/>
        <v>978.51499999999999</v>
      </c>
      <c r="O50" s="14">
        <v>1400</v>
      </c>
    </row>
    <row r="51" spans="1:19" outlineLevel="4" x14ac:dyDescent="0.25">
      <c r="A51" s="1"/>
      <c r="B51" s="1"/>
      <c r="C51" s="1"/>
      <c r="D51" s="1"/>
      <c r="E51" s="1" t="s">
        <v>49</v>
      </c>
      <c r="F51" s="1"/>
      <c r="G51" s="12">
        <v>884</v>
      </c>
      <c r="H51" s="12">
        <v>7500</v>
      </c>
      <c r="I51" s="12">
        <f t="shared" si="11"/>
        <v>-6616</v>
      </c>
      <c r="J51" s="12">
        <v>449</v>
      </c>
      <c r="K51" s="12">
        <f t="shared" si="3"/>
        <v>224.5</v>
      </c>
      <c r="L51" s="12">
        <f t="shared" si="12"/>
        <v>673.5</v>
      </c>
      <c r="M51" s="12">
        <v>7500</v>
      </c>
      <c r="N51" s="14">
        <f t="shared" si="13"/>
        <v>6826.5</v>
      </c>
      <c r="O51" s="14">
        <v>7500</v>
      </c>
    </row>
    <row r="52" spans="1:19" outlineLevel="4" x14ac:dyDescent="0.25">
      <c r="A52" s="1"/>
      <c r="B52" s="1"/>
      <c r="C52" s="1"/>
      <c r="D52" s="1"/>
      <c r="E52" s="1" t="s">
        <v>50</v>
      </c>
      <c r="F52" s="1"/>
      <c r="G52" s="12">
        <v>350</v>
      </c>
      <c r="H52" s="12">
        <v>500</v>
      </c>
      <c r="I52" s="12">
        <f t="shared" si="11"/>
        <v>-150</v>
      </c>
      <c r="J52" s="12">
        <v>198</v>
      </c>
      <c r="K52" s="12">
        <f t="shared" si="3"/>
        <v>99</v>
      </c>
      <c r="L52" s="12">
        <f t="shared" si="12"/>
        <v>297</v>
      </c>
      <c r="M52" s="12">
        <v>550</v>
      </c>
      <c r="N52" s="14">
        <f t="shared" si="13"/>
        <v>253</v>
      </c>
      <c r="O52" s="14">
        <v>550</v>
      </c>
    </row>
    <row r="53" spans="1:19" outlineLevel="4" x14ac:dyDescent="0.25">
      <c r="A53" s="1"/>
      <c r="B53" s="1"/>
      <c r="C53" s="1"/>
      <c r="D53" s="1"/>
      <c r="E53" s="1" t="s">
        <v>51</v>
      </c>
      <c r="F53" s="1"/>
      <c r="G53" s="12">
        <v>4000</v>
      </c>
      <c r="H53" s="12">
        <v>4000</v>
      </c>
      <c r="I53" s="12">
        <f t="shared" si="11"/>
        <v>0</v>
      </c>
      <c r="J53" s="12">
        <v>2400</v>
      </c>
      <c r="K53" s="12">
        <f t="shared" si="3"/>
        <v>1200</v>
      </c>
      <c r="L53" s="12">
        <f t="shared" si="12"/>
        <v>3600</v>
      </c>
      <c r="M53" s="12">
        <v>5000</v>
      </c>
      <c r="N53" s="14">
        <f t="shared" si="13"/>
        <v>1400</v>
      </c>
      <c r="O53" s="14">
        <v>3000</v>
      </c>
    </row>
    <row r="54" spans="1:19" outlineLevel="4" x14ac:dyDescent="0.25">
      <c r="A54" s="1"/>
      <c r="B54" s="1"/>
      <c r="C54" s="1"/>
      <c r="D54" s="1"/>
      <c r="E54" s="1" t="s">
        <v>52</v>
      </c>
      <c r="F54" s="1"/>
      <c r="G54" s="12">
        <v>2738.67</v>
      </c>
      <c r="H54" s="12">
        <v>2000</v>
      </c>
      <c r="I54" s="12">
        <f t="shared" si="11"/>
        <v>738.67</v>
      </c>
      <c r="J54" s="12">
        <v>647.53</v>
      </c>
      <c r="K54" s="12">
        <f t="shared" si="3"/>
        <v>323.76499999999999</v>
      </c>
      <c r="L54" s="12">
        <f t="shared" si="12"/>
        <v>971.29499999999996</v>
      </c>
      <c r="M54" s="12">
        <v>2500</v>
      </c>
      <c r="N54" s="14">
        <f t="shared" si="13"/>
        <v>1528.7049999999999</v>
      </c>
      <c r="O54" s="14">
        <v>2000</v>
      </c>
    </row>
    <row r="55" spans="1:19" outlineLevel="4" x14ac:dyDescent="0.25">
      <c r="A55" s="1"/>
      <c r="B55" s="1"/>
      <c r="C55" s="1"/>
      <c r="D55" s="1"/>
      <c r="E55" s="1" t="s">
        <v>53</v>
      </c>
      <c r="F55" s="1"/>
      <c r="G55" s="12">
        <v>20504.32</v>
      </c>
      <c r="H55" s="12">
        <v>21500</v>
      </c>
      <c r="I55" s="12">
        <f t="shared" si="11"/>
        <v>-995.68</v>
      </c>
      <c r="J55" s="12">
        <v>12782.81</v>
      </c>
      <c r="K55" s="12">
        <f t="shared" si="3"/>
        <v>6391.4049999999997</v>
      </c>
      <c r="L55" s="12">
        <f t="shared" si="12"/>
        <v>19174.215</v>
      </c>
      <c r="M55" s="12">
        <v>20000</v>
      </c>
      <c r="N55" s="14">
        <f t="shared" si="13"/>
        <v>825.78499999999985</v>
      </c>
      <c r="O55" s="14">
        <v>22500</v>
      </c>
    </row>
    <row r="56" spans="1:19" ht="16.5" outlineLevel="4" thickBot="1" x14ac:dyDescent="0.3">
      <c r="A56" s="1"/>
      <c r="B56" s="1"/>
      <c r="C56" s="1"/>
      <c r="D56" s="1"/>
      <c r="E56" s="1" t="s">
        <v>54</v>
      </c>
      <c r="F56" s="1"/>
      <c r="G56" s="17">
        <v>1992.85</v>
      </c>
      <c r="H56" s="17">
        <v>3750</v>
      </c>
      <c r="I56" s="17">
        <f t="shared" si="11"/>
        <v>-1757.15</v>
      </c>
      <c r="J56" s="17">
        <v>2303.56</v>
      </c>
      <c r="K56" s="18">
        <f t="shared" si="3"/>
        <v>1151.78</v>
      </c>
      <c r="L56" s="18">
        <f t="shared" si="12"/>
        <v>3455.34</v>
      </c>
      <c r="M56" s="17">
        <v>3500</v>
      </c>
      <c r="N56" s="19">
        <f t="shared" si="13"/>
        <v>44.659999999999854</v>
      </c>
      <c r="O56" s="19">
        <v>3750</v>
      </c>
    </row>
    <row r="57" spans="1:19" outlineLevel="3" x14ac:dyDescent="0.25">
      <c r="A57" s="1"/>
      <c r="B57" s="1"/>
      <c r="C57" s="1"/>
      <c r="D57" s="1" t="s">
        <v>55</v>
      </c>
      <c r="E57" s="1"/>
      <c r="F57" s="1"/>
      <c r="G57" s="12">
        <f>ROUND(SUM(G43:G56),5)</f>
        <v>68619.05</v>
      </c>
      <c r="H57" s="12">
        <f>ROUND(SUM(H43:H56),5)</f>
        <v>78050</v>
      </c>
      <c r="I57" s="12">
        <f t="shared" si="11"/>
        <v>-9430.9500000000007</v>
      </c>
      <c r="J57" s="12">
        <f>ROUND(SUM(J43:J56),5)</f>
        <v>45241.51</v>
      </c>
      <c r="K57" s="12">
        <f t="shared" si="3"/>
        <v>22620.755000000001</v>
      </c>
      <c r="L57" s="12">
        <f t="shared" si="12"/>
        <v>67862.264999999999</v>
      </c>
      <c r="M57" s="12">
        <f>ROUND(SUM(M43:M56),5)</f>
        <v>79950</v>
      </c>
      <c r="N57" s="14">
        <f t="shared" si="13"/>
        <v>12087.735000000001</v>
      </c>
      <c r="O57" s="14">
        <f>SUM(O44:O56)</f>
        <v>81200</v>
      </c>
    </row>
    <row r="58" spans="1:19" ht="30" customHeight="1" outlineLevel="4" x14ac:dyDescent="0.25">
      <c r="A58" s="1"/>
      <c r="B58" s="1"/>
      <c r="C58" s="1"/>
      <c r="D58" s="1" t="s">
        <v>56</v>
      </c>
      <c r="E58" s="1"/>
      <c r="F58" s="1"/>
      <c r="G58" s="12"/>
      <c r="H58" s="12"/>
      <c r="I58" s="12"/>
      <c r="J58" s="12"/>
      <c r="K58" s="12"/>
      <c r="L58" s="12"/>
      <c r="M58" s="12"/>
      <c r="N58" s="14"/>
      <c r="O58" s="14"/>
    </row>
    <row r="59" spans="1:19" outlineLevel="4" x14ac:dyDescent="0.25">
      <c r="A59" s="1"/>
      <c r="B59" s="1"/>
      <c r="C59" s="1"/>
      <c r="D59" s="1"/>
      <c r="E59" s="1" t="s">
        <v>57</v>
      </c>
      <c r="F59" s="1"/>
      <c r="G59" s="12">
        <v>433.91</v>
      </c>
      <c r="H59" s="12">
        <v>6000</v>
      </c>
      <c r="I59" s="12">
        <f>ROUND((G59-H59),5)</f>
        <v>-5566.09</v>
      </c>
      <c r="J59" s="12">
        <v>542.1</v>
      </c>
      <c r="K59" s="12">
        <f t="shared" si="3"/>
        <v>271.05</v>
      </c>
      <c r="L59" s="12">
        <f t="shared" ref="L59:L89" si="14">J59+K59</f>
        <v>813.15000000000009</v>
      </c>
      <c r="M59" s="12">
        <v>3000</v>
      </c>
      <c r="N59" s="14">
        <f t="shared" ref="N59:N89" si="15">M59-L59</f>
        <v>2186.85</v>
      </c>
      <c r="O59" s="14">
        <v>2000</v>
      </c>
    </row>
    <row r="60" spans="1:19" outlineLevel="4" x14ac:dyDescent="0.25">
      <c r="A60" s="1"/>
      <c r="B60" s="1"/>
      <c r="C60" s="1"/>
      <c r="D60" s="1"/>
      <c r="E60" s="1" t="s">
        <v>58</v>
      </c>
      <c r="F60" s="1"/>
      <c r="G60" s="12">
        <v>530.29999999999995</v>
      </c>
      <c r="H60" s="12">
        <v>1000</v>
      </c>
      <c r="I60" s="12">
        <f>ROUND((G60-H60),5)</f>
        <v>-469.7</v>
      </c>
      <c r="J60" s="12">
        <v>580.46</v>
      </c>
      <c r="K60" s="12">
        <f t="shared" si="3"/>
        <v>290.23</v>
      </c>
      <c r="L60" s="12">
        <f t="shared" si="14"/>
        <v>870.69</v>
      </c>
      <c r="M60" s="12">
        <v>1500</v>
      </c>
      <c r="N60" s="14">
        <f t="shared" si="15"/>
        <v>629.30999999999995</v>
      </c>
      <c r="O60" s="14">
        <v>1000</v>
      </c>
    </row>
    <row r="61" spans="1:19" outlineLevel="4" x14ac:dyDescent="0.25">
      <c r="A61" s="1"/>
      <c r="B61" s="1"/>
      <c r="C61" s="1"/>
      <c r="D61" s="1"/>
      <c r="E61" s="1" t="s">
        <v>59</v>
      </c>
      <c r="F61" s="1"/>
      <c r="G61" s="12">
        <v>1159.9000000000001</v>
      </c>
      <c r="H61" s="12">
        <v>2000</v>
      </c>
      <c r="I61" s="12">
        <f>ROUND((G61-H61),5)</f>
        <v>-840.1</v>
      </c>
      <c r="J61" s="12">
        <v>935.56</v>
      </c>
      <c r="K61" s="12">
        <f t="shared" si="3"/>
        <v>467.78</v>
      </c>
      <c r="L61" s="12">
        <f t="shared" si="14"/>
        <v>1403.34</v>
      </c>
      <c r="M61" s="12">
        <v>1500</v>
      </c>
      <c r="N61" s="14">
        <f t="shared" si="15"/>
        <v>96.660000000000082</v>
      </c>
      <c r="O61" s="14">
        <v>1800</v>
      </c>
    </row>
    <row r="62" spans="1:19" outlineLevel="4" x14ac:dyDescent="0.25">
      <c r="A62" s="1"/>
      <c r="B62" s="1"/>
      <c r="C62" s="1"/>
      <c r="D62" s="1"/>
      <c r="E62" s="1" t="s">
        <v>60</v>
      </c>
      <c r="F62" s="1"/>
      <c r="G62" s="12">
        <v>6130.68</v>
      </c>
      <c r="H62" s="12">
        <v>5000</v>
      </c>
      <c r="I62" s="12">
        <f>ROUND((G62-H62),5)</f>
        <v>1130.68</v>
      </c>
      <c r="J62" s="12">
        <v>13982.16</v>
      </c>
      <c r="K62" s="12">
        <f t="shared" si="3"/>
        <v>6991.08</v>
      </c>
      <c r="L62" s="12">
        <f t="shared" si="14"/>
        <v>20973.239999999998</v>
      </c>
      <c r="M62" s="12">
        <v>7500</v>
      </c>
      <c r="N62" s="14">
        <f t="shared" si="15"/>
        <v>-13473.239999999998</v>
      </c>
      <c r="O62" s="14">
        <v>15000</v>
      </c>
    </row>
    <row r="63" spans="1:19" outlineLevel="4" x14ac:dyDescent="0.25">
      <c r="A63" s="1"/>
      <c r="B63" s="1"/>
      <c r="C63" s="1"/>
      <c r="D63" s="1"/>
      <c r="E63" s="1" t="s">
        <v>61</v>
      </c>
      <c r="F63" s="1"/>
      <c r="G63" s="12">
        <v>0</v>
      </c>
      <c r="H63" s="12"/>
      <c r="I63" s="12"/>
      <c r="J63" s="12">
        <v>0</v>
      </c>
      <c r="K63" s="12">
        <f t="shared" si="3"/>
        <v>0</v>
      </c>
      <c r="L63" s="12">
        <f t="shared" si="14"/>
        <v>0</v>
      </c>
      <c r="M63" s="12">
        <v>0</v>
      </c>
      <c r="N63" s="14">
        <f t="shared" si="15"/>
        <v>0</v>
      </c>
      <c r="O63" s="14">
        <v>0</v>
      </c>
    </row>
    <row r="64" spans="1:19" outlineLevel="4" x14ac:dyDescent="0.25">
      <c r="A64" s="1"/>
      <c r="B64" s="1"/>
      <c r="C64" s="1"/>
      <c r="D64" s="1"/>
      <c r="E64" s="1" t="s">
        <v>62</v>
      </c>
      <c r="F64" s="1"/>
      <c r="G64" s="12">
        <v>441.83</v>
      </c>
      <c r="H64" s="12">
        <v>2000</v>
      </c>
      <c r="I64" s="12">
        <f t="shared" ref="I64:I78" si="16">ROUND((G64-H64),5)</f>
        <v>-1558.17</v>
      </c>
      <c r="J64" s="12">
        <v>824.18</v>
      </c>
      <c r="K64" s="12">
        <f t="shared" si="3"/>
        <v>412.09</v>
      </c>
      <c r="L64" s="12">
        <f t="shared" si="14"/>
        <v>1236.27</v>
      </c>
      <c r="M64" s="12">
        <v>2000</v>
      </c>
      <c r="N64" s="14">
        <f t="shared" si="15"/>
        <v>763.73</v>
      </c>
      <c r="O64" s="14">
        <v>2000</v>
      </c>
    </row>
    <row r="65" spans="1:15" outlineLevel="4" x14ac:dyDescent="0.25">
      <c r="A65" s="1"/>
      <c r="B65" s="1"/>
      <c r="C65" s="1"/>
      <c r="D65" s="1"/>
      <c r="E65" s="1" t="s">
        <v>63</v>
      </c>
      <c r="F65" s="1"/>
      <c r="G65" s="12">
        <v>187.63</v>
      </c>
      <c r="H65" s="12">
        <v>600</v>
      </c>
      <c r="I65" s="12">
        <f t="shared" si="16"/>
        <v>-412.37</v>
      </c>
      <c r="J65" s="12">
        <v>699.63</v>
      </c>
      <c r="K65" s="12">
        <f t="shared" si="3"/>
        <v>349.815</v>
      </c>
      <c r="L65" s="12">
        <f t="shared" si="14"/>
        <v>1049.4449999999999</v>
      </c>
      <c r="M65" s="12">
        <v>400</v>
      </c>
      <c r="N65" s="14">
        <f t="shared" si="15"/>
        <v>-649.44499999999994</v>
      </c>
      <c r="O65" s="14">
        <v>1000</v>
      </c>
    </row>
    <row r="66" spans="1:15" outlineLevel="4" x14ac:dyDescent="0.25">
      <c r="A66" s="1"/>
      <c r="B66" s="1"/>
      <c r="C66" s="1"/>
      <c r="D66" s="1"/>
      <c r="E66" s="1" t="s">
        <v>64</v>
      </c>
      <c r="F66" s="1"/>
      <c r="G66" s="12">
        <v>0</v>
      </c>
      <c r="H66" s="12">
        <v>2000</v>
      </c>
      <c r="I66" s="12">
        <f t="shared" si="16"/>
        <v>-2000</v>
      </c>
      <c r="J66" s="12">
        <v>432.91</v>
      </c>
      <c r="K66" s="12">
        <f t="shared" si="3"/>
        <v>216.45500000000001</v>
      </c>
      <c r="L66" s="12">
        <f t="shared" si="14"/>
        <v>649.36500000000001</v>
      </c>
      <c r="M66" s="12">
        <v>1500</v>
      </c>
      <c r="N66" s="14">
        <f t="shared" si="15"/>
        <v>850.63499999999999</v>
      </c>
      <c r="O66" s="14">
        <v>1500</v>
      </c>
    </row>
    <row r="67" spans="1:15" outlineLevel="4" x14ac:dyDescent="0.25">
      <c r="A67" s="1"/>
      <c r="B67" s="1"/>
      <c r="C67" s="1"/>
      <c r="D67" s="1"/>
      <c r="E67" s="1" t="s">
        <v>65</v>
      </c>
      <c r="F67" s="1"/>
      <c r="G67" s="12">
        <v>4609.26</v>
      </c>
      <c r="H67" s="12">
        <v>6000</v>
      </c>
      <c r="I67" s="12">
        <f t="shared" si="16"/>
        <v>-1390.74</v>
      </c>
      <c r="J67" s="12">
        <v>3202.58</v>
      </c>
      <c r="K67" s="12">
        <f t="shared" si="3"/>
        <v>1601.29</v>
      </c>
      <c r="L67" s="12">
        <f t="shared" si="14"/>
        <v>4803.87</v>
      </c>
      <c r="M67" s="12">
        <v>6000</v>
      </c>
      <c r="N67" s="14">
        <f t="shared" si="15"/>
        <v>1196.1300000000001</v>
      </c>
      <c r="O67" s="14">
        <v>6000</v>
      </c>
    </row>
    <row r="68" spans="1:15" outlineLevel="4" x14ac:dyDescent="0.25">
      <c r="A68" s="1"/>
      <c r="B68" s="1"/>
      <c r="C68" s="1"/>
      <c r="D68" s="1"/>
      <c r="E68" s="1" t="s">
        <v>66</v>
      </c>
      <c r="F68" s="1"/>
      <c r="G68" s="12">
        <v>5066.7700000000004</v>
      </c>
      <c r="H68" s="12">
        <v>4500</v>
      </c>
      <c r="I68" s="12">
        <f t="shared" si="16"/>
        <v>566.77</v>
      </c>
      <c r="J68" s="12">
        <v>2529.46</v>
      </c>
      <c r="K68" s="12">
        <f t="shared" si="3"/>
        <v>1264.73</v>
      </c>
      <c r="L68" s="12">
        <f t="shared" si="14"/>
        <v>3794.19</v>
      </c>
      <c r="M68" s="12">
        <v>4800</v>
      </c>
      <c r="N68" s="14">
        <f t="shared" si="15"/>
        <v>1005.81</v>
      </c>
      <c r="O68" s="14">
        <v>4800</v>
      </c>
    </row>
    <row r="69" spans="1:15" outlineLevel="4" x14ac:dyDescent="0.25">
      <c r="A69" s="1"/>
      <c r="B69" s="1"/>
      <c r="C69" s="1"/>
      <c r="D69" s="1"/>
      <c r="E69" s="1" t="s">
        <v>67</v>
      </c>
      <c r="F69" s="1"/>
      <c r="G69" s="12">
        <v>16491.28</v>
      </c>
      <c r="H69" s="12">
        <v>25000</v>
      </c>
      <c r="I69" s="12">
        <f t="shared" si="16"/>
        <v>-8508.7199999999993</v>
      </c>
      <c r="J69" s="12">
        <v>14103.15</v>
      </c>
      <c r="K69" s="12">
        <f t="shared" si="3"/>
        <v>7051.5749999999998</v>
      </c>
      <c r="L69" s="12">
        <f t="shared" si="14"/>
        <v>21154.724999999999</v>
      </c>
      <c r="M69" s="12">
        <v>25000</v>
      </c>
      <c r="N69" s="14">
        <f t="shared" si="15"/>
        <v>3845.2750000000015</v>
      </c>
      <c r="O69" s="14">
        <v>25000</v>
      </c>
    </row>
    <row r="70" spans="1:15" outlineLevel="4" x14ac:dyDescent="0.25">
      <c r="A70" s="1"/>
      <c r="B70" s="1"/>
      <c r="C70" s="1"/>
      <c r="D70" s="1"/>
      <c r="E70" s="1" t="s">
        <v>68</v>
      </c>
      <c r="F70" s="1"/>
      <c r="G70" s="12">
        <v>504</v>
      </c>
      <c r="H70" s="12">
        <v>1200</v>
      </c>
      <c r="I70" s="12">
        <f t="shared" si="16"/>
        <v>-696</v>
      </c>
      <c r="J70" s="12">
        <v>891.87</v>
      </c>
      <c r="K70" s="12">
        <f t="shared" si="3"/>
        <v>445.935</v>
      </c>
      <c r="L70" s="12">
        <f t="shared" si="14"/>
        <v>1337.8050000000001</v>
      </c>
      <c r="M70" s="12">
        <v>750</v>
      </c>
      <c r="N70" s="14">
        <f t="shared" si="15"/>
        <v>-587.80500000000006</v>
      </c>
      <c r="O70" s="14">
        <v>1500</v>
      </c>
    </row>
    <row r="71" spans="1:15" outlineLevel="4" x14ac:dyDescent="0.25">
      <c r="A71" s="1"/>
      <c r="B71" s="1"/>
      <c r="C71" s="1"/>
      <c r="D71" s="1"/>
      <c r="E71" s="1" t="s">
        <v>69</v>
      </c>
      <c r="F71" s="1"/>
      <c r="G71" s="12">
        <v>6376</v>
      </c>
      <c r="H71" s="12">
        <v>7500</v>
      </c>
      <c r="I71" s="12">
        <f t="shared" si="16"/>
        <v>-1124</v>
      </c>
      <c r="J71" s="12">
        <v>4831</v>
      </c>
      <c r="K71" s="12">
        <f t="shared" si="3"/>
        <v>2415.5</v>
      </c>
      <c r="L71" s="12">
        <f t="shared" si="14"/>
        <v>7246.5</v>
      </c>
      <c r="M71" s="12">
        <v>7500</v>
      </c>
      <c r="N71" s="14">
        <f t="shared" si="15"/>
        <v>253.5</v>
      </c>
      <c r="O71" s="14">
        <v>8500</v>
      </c>
    </row>
    <row r="72" spans="1:15" outlineLevel="4" x14ac:dyDescent="0.25">
      <c r="A72" s="1"/>
      <c r="B72" s="1"/>
      <c r="C72" s="1"/>
      <c r="D72" s="1"/>
      <c r="E72" s="1" t="s">
        <v>70</v>
      </c>
      <c r="F72" s="1"/>
      <c r="G72" s="12">
        <v>15110.26</v>
      </c>
      <c r="H72" s="12">
        <v>17000</v>
      </c>
      <c r="I72" s="12">
        <f t="shared" si="16"/>
        <v>-1889.74</v>
      </c>
      <c r="J72" s="12">
        <v>11143.5</v>
      </c>
      <c r="K72" s="12">
        <f t="shared" si="3"/>
        <v>5571.75</v>
      </c>
      <c r="L72" s="12">
        <f t="shared" si="14"/>
        <v>16715.25</v>
      </c>
      <c r="M72" s="12">
        <v>17000</v>
      </c>
      <c r="N72" s="14">
        <f t="shared" si="15"/>
        <v>284.75</v>
      </c>
      <c r="O72" s="14">
        <v>17500</v>
      </c>
    </row>
    <row r="73" spans="1:15" outlineLevel="4" x14ac:dyDescent="0.25">
      <c r="A73" s="1"/>
      <c r="B73" s="1"/>
      <c r="C73" s="1"/>
      <c r="D73" s="1"/>
      <c r="E73" s="1" t="s">
        <v>71</v>
      </c>
      <c r="F73" s="1"/>
      <c r="G73" s="12">
        <v>2896.84</v>
      </c>
      <c r="H73" s="12">
        <v>3750</v>
      </c>
      <c r="I73" s="12">
        <f t="shared" si="16"/>
        <v>-853.16</v>
      </c>
      <c r="J73" s="12">
        <v>1807.6</v>
      </c>
      <c r="K73" s="12">
        <f t="shared" si="3"/>
        <v>903.8</v>
      </c>
      <c r="L73" s="12">
        <f t="shared" si="14"/>
        <v>2711.3999999999996</v>
      </c>
      <c r="M73" s="12">
        <v>3750</v>
      </c>
      <c r="N73" s="14">
        <f t="shared" si="15"/>
        <v>1038.6000000000004</v>
      </c>
      <c r="O73" s="14">
        <v>3000</v>
      </c>
    </row>
    <row r="74" spans="1:15" outlineLevel="4" x14ac:dyDescent="0.25">
      <c r="A74" s="1"/>
      <c r="B74" s="1"/>
      <c r="C74" s="1"/>
      <c r="D74" s="1"/>
      <c r="E74" s="1" t="s">
        <v>72</v>
      </c>
      <c r="F74" s="1"/>
      <c r="G74" s="12">
        <v>116310.77</v>
      </c>
      <c r="H74" s="12">
        <v>120000</v>
      </c>
      <c r="I74" s="12">
        <f t="shared" si="16"/>
        <v>-3689.23</v>
      </c>
      <c r="J74" s="12">
        <v>79642.52</v>
      </c>
      <c r="K74" s="12">
        <f t="shared" ref="K74:K139" si="17">(J74/8)*4</f>
        <v>39821.26</v>
      </c>
      <c r="L74" s="12">
        <f t="shared" si="14"/>
        <v>119463.78</v>
      </c>
      <c r="M74" s="12">
        <v>120000</v>
      </c>
      <c r="N74" s="14">
        <f t="shared" si="15"/>
        <v>536.22000000000116</v>
      </c>
      <c r="O74" s="14">
        <v>125000</v>
      </c>
    </row>
    <row r="75" spans="1:15" outlineLevel="4" x14ac:dyDescent="0.25">
      <c r="A75" s="1"/>
      <c r="B75" s="1"/>
      <c r="C75" s="1"/>
      <c r="D75" s="1"/>
      <c r="E75" s="1" t="s">
        <v>73</v>
      </c>
      <c r="F75" s="1"/>
      <c r="G75" s="12">
        <v>600</v>
      </c>
      <c r="H75" s="12">
        <v>5000</v>
      </c>
      <c r="I75" s="12">
        <f t="shared" si="16"/>
        <v>-4400</v>
      </c>
      <c r="J75" s="12">
        <v>0</v>
      </c>
      <c r="K75" s="12">
        <f t="shared" si="17"/>
        <v>0</v>
      </c>
      <c r="L75" s="12">
        <f t="shared" si="14"/>
        <v>0</v>
      </c>
      <c r="M75" s="12">
        <v>2000</v>
      </c>
      <c r="N75" s="14">
        <f t="shared" si="15"/>
        <v>2000</v>
      </c>
      <c r="O75" s="14">
        <v>2000</v>
      </c>
    </row>
    <row r="76" spans="1:15" outlineLevel="4" x14ac:dyDescent="0.25">
      <c r="A76" s="1"/>
      <c r="B76" s="1"/>
      <c r="C76" s="1"/>
      <c r="D76" s="1"/>
      <c r="E76" s="1" t="s">
        <v>74</v>
      </c>
      <c r="F76" s="1"/>
      <c r="G76" s="12">
        <v>2175.62</v>
      </c>
      <c r="H76" s="12">
        <v>3000</v>
      </c>
      <c r="I76" s="12">
        <f t="shared" si="16"/>
        <v>-824.38</v>
      </c>
      <c r="J76" s="12">
        <v>1043.26</v>
      </c>
      <c r="K76" s="12">
        <f t="shared" si="17"/>
        <v>521.63</v>
      </c>
      <c r="L76" s="12">
        <f t="shared" si="14"/>
        <v>1564.8899999999999</v>
      </c>
      <c r="M76" s="12">
        <v>3000</v>
      </c>
      <c r="N76" s="14">
        <f t="shared" si="15"/>
        <v>1435.1100000000001</v>
      </c>
      <c r="O76" s="14">
        <v>3000</v>
      </c>
    </row>
    <row r="77" spans="1:15" outlineLevel="4" x14ac:dyDescent="0.25">
      <c r="A77" s="1"/>
      <c r="B77" s="1"/>
      <c r="C77" s="1"/>
      <c r="D77" s="1"/>
      <c r="E77" s="1" t="s">
        <v>75</v>
      </c>
      <c r="F77" s="1"/>
      <c r="G77" s="12">
        <v>3961.88</v>
      </c>
      <c r="H77" s="12">
        <v>2500</v>
      </c>
      <c r="I77" s="12">
        <f t="shared" si="16"/>
        <v>1461.88</v>
      </c>
      <c r="J77" s="12">
        <v>5183.01</v>
      </c>
      <c r="K77" s="12">
        <f t="shared" si="17"/>
        <v>2591.5050000000001</v>
      </c>
      <c r="L77" s="12">
        <f t="shared" si="14"/>
        <v>7774.5150000000003</v>
      </c>
      <c r="M77" s="12">
        <v>4000</v>
      </c>
      <c r="N77" s="14">
        <f t="shared" si="15"/>
        <v>-3774.5150000000003</v>
      </c>
      <c r="O77" s="14">
        <v>5500</v>
      </c>
    </row>
    <row r="78" spans="1:15" outlineLevel="4" x14ac:dyDescent="0.25">
      <c r="A78" s="1"/>
      <c r="B78" s="1"/>
      <c r="C78" s="1"/>
      <c r="D78" s="1"/>
      <c r="E78" s="1" t="s">
        <v>76</v>
      </c>
      <c r="F78" s="1"/>
      <c r="G78" s="12">
        <v>0</v>
      </c>
      <c r="H78" s="12">
        <v>4000</v>
      </c>
      <c r="I78" s="12">
        <f t="shared" si="16"/>
        <v>-4000</v>
      </c>
      <c r="J78" s="12">
        <v>0</v>
      </c>
      <c r="K78" s="12">
        <f t="shared" si="17"/>
        <v>0</v>
      </c>
      <c r="L78" s="12">
        <f t="shared" si="14"/>
        <v>0</v>
      </c>
      <c r="M78" s="12">
        <v>6500</v>
      </c>
      <c r="N78" s="14">
        <f t="shared" si="15"/>
        <v>6500</v>
      </c>
      <c r="O78" s="14">
        <v>6500</v>
      </c>
    </row>
    <row r="79" spans="1:15" outlineLevel="4" x14ac:dyDescent="0.25">
      <c r="A79" s="1"/>
      <c r="B79" s="1"/>
      <c r="C79" s="1"/>
      <c r="D79" s="1"/>
      <c r="E79" s="1" t="s">
        <v>77</v>
      </c>
      <c r="F79" s="1"/>
      <c r="G79" s="12">
        <v>293051.14</v>
      </c>
      <c r="H79" s="12"/>
      <c r="I79" s="12"/>
      <c r="J79" s="12">
        <v>0</v>
      </c>
      <c r="K79" s="12">
        <f t="shared" si="17"/>
        <v>0</v>
      </c>
      <c r="L79" s="12">
        <f t="shared" si="14"/>
        <v>0</v>
      </c>
      <c r="M79" s="12"/>
      <c r="N79" s="14">
        <f t="shared" si="15"/>
        <v>0</v>
      </c>
      <c r="O79" s="14"/>
    </row>
    <row r="80" spans="1:15" outlineLevel="4" x14ac:dyDescent="0.25">
      <c r="A80" s="1"/>
      <c r="B80" s="1"/>
      <c r="C80" s="1"/>
      <c r="D80" s="1"/>
      <c r="E80" s="1" t="s">
        <v>78</v>
      </c>
      <c r="F80" s="1"/>
      <c r="G80" s="12">
        <v>-283051.14</v>
      </c>
      <c r="H80" s="12"/>
      <c r="I80" s="12"/>
      <c r="J80" s="12">
        <v>0</v>
      </c>
      <c r="K80" s="12">
        <f t="shared" si="17"/>
        <v>0</v>
      </c>
      <c r="L80" s="12">
        <f t="shared" si="14"/>
        <v>0</v>
      </c>
      <c r="M80" s="12"/>
      <c r="N80" s="14">
        <f t="shared" si="15"/>
        <v>0</v>
      </c>
      <c r="O80" s="14"/>
    </row>
    <row r="81" spans="1:15" outlineLevel="4" x14ac:dyDescent="0.25">
      <c r="A81" s="1"/>
      <c r="B81" s="1"/>
      <c r="C81" s="1"/>
      <c r="D81" s="1"/>
      <c r="E81" s="1" t="s">
        <v>79</v>
      </c>
      <c r="F81" s="1"/>
      <c r="G81" s="12">
        <v>1800</v>
      </c>
      <c r="H81" s="12"/>
      <c r="I81" s="12"/>
      <c r="J81" s="12">
        <v>0</v>
      </c>
      <c r="K81" s="12">
        <f t="shared" si="17"/>
        <v>0</v>
      </c>
      <c r="L81" s="12">
        <f t="shared" si="14"/>
        <v>0</v>
      </c>
      <c r="M81" s="12">
        <v>2700</v>
      </c>
      <c r="N81" s="14">
        <f t="shared" si="15"/>
        <v>2700</v>
      </c>
      <c r="O81" s="14">
        <v>2700</v>
      </c>
    </row>
    <row r="82" spans="1:15" outlineLevel="4" x14ac:dyDescent="0.25">
      <c r="A82" s="1"/>
      <c r="B82" s="1"/>
      <c r="C82" s="1"/>
      <c r="D82" s="1"/>
      <c r="E82" s="1" t="s">
        <v>80</v>
      </c>
      <c r="F82" s="1"/>
      <c r="G82" s="12">
        <v>23143</v>
      </c>
      <c r="H82" s="12">
        <v>25000</v>
      </c>
      <c r="I82" s="12">
        <f t="shared" ref="I82:I89" si="18">ROUND((G82-H82),5)</f>
        <v>-1857</v>
      </c>
      <c r="J82" s="12">
        <v>14921.38</v>
      </c>
      <c r="K82" s="12">
        <f t="shared" si="17"/>
        <v>7460.69</v>
      </c>
      <c r="L82" s="12">
        <f t="shared" si="14"/>
        <v>22382.07</v>
      </c>
      <c r="M82" s="12">
        <v>26500</v>
      </c>
      <c r="N82" s="14">
        <f t="shared" si="15"/>
        <v>4117.93</v>
      </c>
      <c r="O82" s="14">
        <v>26500</v>
      </c>
    </row>
    <row r="83" spans="1:15" outlineLevel="4" x14ac:dyDescent="0.25">
      <c r="A83" s="1"/>
      <c r="B83" s="1"/>
      <c r="C83" s="1"/>
      <c r="D83" s="1"/>
      <c r="E83" s="1" t="s">
        <v>81</v>
      </c>
      <c r="F83" s="1"/>
      <c r="G83" s="12">
        <v>10510.48</v>
      </c>
      <c r="H83" s="12">
        <v>10000</v>
      </c>
      <c r="I83" s="12">
        <f t="shared" si="18"/>
        <v>510.48</v>
      </c>
      <c r="J83" s="12">
        <v>10845.24</v>
      </c>
      <c r="K83" s="12">
        <f t="shared" si="17"/>
        <v>5422.62</v>
      </c>
      <c r="L83" s="12">
        <f t="shared" si="14"/>
        <v>16267.86</v>
      </c>
      <c r="M83" s="12">
        <v>10000</v>
      </c>
      <c r="N83" s="14">
        <f t="shared" si="15"/>
        <v>-6267.8600000000006</v>
      </c>
      <c r="O83" s="14">
        <v>17500</v>
      </c>
    </row>
    <row r="84" spans="1:15" outlineLevel="4" x14ac:dyDescent="0.25">
      <c r="A84" s="1"/>
      <c r="B84" s="1"/>
      <c r="C84" s="1"/>
      <c r="D84" s="1"/>
      <c r="E84" s="1" t="s">
        <v>82</v>
      </c>
      <c r="F84" s="1"/>
      <c r="G84" s="12">
        <v>0</v>
      </c>
      <c r="H84" s="12">
        <v>500</v>
      </c>
      <c r="I84" s="12">
        <f t="shared" si="18"/>
        <v>-500</v>
      </c>
      <c r="J84" s="12">
        <v>0</v>
      </c>
      <c r="K84" s="12">
        <f t="shared" si="17"/>
        <v>0</v>
      </c>
      <c r="L84" s="12">
        <f t="shared" si="14"/>
        <v>0</v>
      </c>
      <c r="M84" s="12">
        <v>500</v>
      </c>
      <c r="N84" s="14">
        <f t="shared" si="15"/>
        <v>500</v>
      </c>
      <c r="O84" s="14">
        <v>500</v>
      </c>
    </row>
    <row r="85" spans="1:15" outlineLevel="4" x14ac:dyDescent="0.25">
      <c r="A85" s="1"/>
      <c r="B85" s="1"/>
      <c r="C85" s="1"/>
      <c r="D85" s="1"/>
      <c r="E85" s="1" t="s">
        <v>83</v>
      </c>
      <c r="F85" s="1"/>
      <c r="G85" s="12">
        <v>9537.7900000000009</v>
      </c>
      <c r="H85" s="12">
        <v>7000</v>
      </c>
      <c r="I85" s="12">
        <f t="shared" si="18"/>
        <v>2537.79</v>
      </c>
      <c r="J85" s="12">
        <v>6864.99</v>
      </c>
      <c r="K85" s="12">
        <f t="shared" si="17"/>
        <v>3432.4949999999999</v>
      </c>
      <c r="L85" s="12">
        <f t="shared" si="14"/>
        <v>10297.485000000001</v>
      </c>
      <c r="M85" s="12">
        <v>8000</v>
      </c>
      <c r="N85" s="14">
        <f t="shared" si="15"/>
        <v>-2297.4850000000006</v>
      </c>
      <c r="O85" s="14">
        <v>7500</v>
      </c>
    </row>
    <row r="86" spans="1:15" outlineLevel="4" x14ac:dyDescent="0.25">
      <c r="A86" s="1"/>
      <c r="B86" s="1"/>
      <c r="C86" s="1"/>
      <c r="D86" s="1"/>
      <c r="E86" s="1" t="s">
        <v>84</v>
      </c>
      <c r="F86" s="1"/>
      <c r="G86" s="12">
        <v>5691.89</v>
      </c>
      <c r="H86" s="12">
        <v>8500</v>
      </c>
      <c r="I86" s="12">
        <f t="shared" si="18"/>
        <v>-2808.11</v>
      </c>
      <c r="J86" s="12">
        <v>4622.32</v>
      </c>
      <c r="K86" s="12">
        <f t="shared" si="17"/>
        <v>2311.16</v>
      </c>
      <c r="L86" s="12">
        <f t="shared" si="14"/>
        <v>6933.48</v>
      </c>
      <c r="M86" s="12">
        <v>8500</v>
      </c>
      <c r="N86" s="14">
        <f t="shared" si="15"/>
        <v>1566.5200000000004</v>
      </c>
      <c r="O86" s="14">
        <v>8500</v>
      </c>
    </row>
    <row r="87" spans="1:15" outlineLevel="4" x14ac:dyDescent="0.25">
      <c r="A87" s="1"/>
      <c r="B87" s="1"/>
      <c r="C87" s="1"/>
      <c r="D87" s="1"/>
      <c r="E87" s="1" t="s">
        <v>85</v>
      </c>
      <c r="F87" s="1"/>
      <c r="G87" s="12">
        <v>5375</v>
      </c>
      <c r="H87" s="12">
        <v>10000</v>
      </c>
      <c r="I87" s="12">
        <f t="shared" si="18"/>
        <v>-4625</v>
      </c>
      <c r="J87" s="12">
        <v>2027.5</v>
      </c>
      <c r="K87" s="12">
        <f t="shared" si="17"/>
        <v>1013.75</v>
      </c>
      <c r="L87" s="12">
        <f t="shared" si="14"/>
        <v>3041.25</v>
      </c>
      <c r="M87" s="12">
        <v>10000</v>
      </c>
      <c r="N87" s="14">
        <f t="shared" si="15"/>
        <v>6958.75</v>
      </c>
      <c r="O87" s="14">
        <v>10000</v>
      </c>
    </row>
    <row r="88" spans="1:15" outlineLevel="4" x14ac:dyDescent="0.25">
      <c r="A88" s="1"/>
      <c r="B88" s="1"/>
      <c r="C88" s="1"/>
      <c r="D88" s="1"/>
      <c r="E88" s="1" t="s">
        <v>86</v>
      </c>
      <c r="F88" s="1"/>
      <c r="G88" s="12">
        <v>845.96</v>
      </c>
      <c r="H88" s="12">
        <v>1000</v>
      </c>
      <c r="I88" s="12">
        <f t="shared" si="18"/>
        <v>-154.04</v>
      </c>
      <c r="J88" s="12">
        <v>1295</v>
      </c>
      <c r="K88" s="12">
        <f t="shared" si="17"/>
        <v>647.5</v>
      </c>
      <c r="L88" s="12">
        <f t="shared" si="14"/>
        <v>1942.5</v>
      </c>
      <c r="M88" s="12">
        <v>1000</v>
      </c>
      <c r="N88" s="14">
        <f t="shared" si="15"/>
        <v>-942.5</v>
      </c>
      <c r="O88" s="14">
        <v>2000</v>
      </c>
    </row>
    <row r="89" spans="1:15" outlineLevel="4" x14ac:dyDescent="0.25">
      <c r="A89" s="1"/>
      <c r="B89" s="1"/>
      <c r="C89" s="1"/>
      <c r="D89" s="1"/>
      <c r="E89" s="1" t="s">
        <v>87</v>
      </c>
      <c r="F89" s="1"/>
      <c r="G89" s="12">
        <v>3300.48</v>
      </c>
      <c r="H89" s="12">
        <v>1000</v>
      </c>
      <c r="I89" s="12">
        <f t="shared" si="18"/>
        <v>2300.48</v>
      </c>
      <c r="J89" s="12">
        <v>0</v>
      </c>
      <c r="K89" s="12">
        <f t="shared" si="17"/>
        <v>0</v>
      </c>
      <c r="L89" s="12">
        <f t="shared" si="14"/>
        <v>0</v>
      </c>
      <c r="M89" s="12">
        <v>1000</v>
      </c>
      <c r="N89" s="14">
        <f t="shared" si="15"/>
        <v>1000</v>
      </c>
      <c r="O89" s="14">
        <v>1000</v>
      </c>
    </row>
    <row r="90" spans="1:15" outlineLevel="5" x14ac:dyDescent="0.25">
      <c r="A90" s="1"/>
      <c r="B90" s="1"/>
      <c r="C90" s="1"/>
      <c r="D90" s="1"/>
      <c r="E90" s="1" t="s">
        <v>88</v>
      </c>
      <c r="F90" s="1"/>
      <c r="G90" s="12"/>
      <c r="H90" s="12"/>
      <c r="I90" s="12"/>
      <c r="J90" s="12"/>
      <c r="K90" s="12"/>
      <c r="L90" s="12"/>
      <c r="M90" s="12"/>
      <c r="N90" s="14"/>
      <c r="O90" s="14"/>
    </row>
    <row r="91" spans="1:15" outlineLevel="5" x14ac:dyDescent="0.25">
      <c r="A91" s="1"/>
      <c r="B91" s="1"/>
      <c r="C91" s="1"/>
      <c r="D91" s="1"/>
      <c r="E91" s="1"/>
      <c r="F91" s="1" t="s">
        <v>89</v>
      </c>
      <c r="G91" s="12">
        <v>1318</v>
      </c>
      <c r="H91" s="12"/>
      <c r="I91" s="12"/>
      <c r="J91" s="12">
        <v>0</v>
      </c>
      <c r="K91" s="12">
        <f t="shared" si="17"/>
        <v>0</v>
      </c>
      <c r="L91" s="12">
        <f>J91+K91</f>
        <v>0</v>
      </c>
      <c r="M91" s="12"/>
      <c r="N91" s="14">
        <f>M91-L91</f>
        <v>0</v>
      </c>
      <c r="O91" s="14"/>
    </row>
    <row r="92" spans="1:15" outlineLevel="5" x14ac:dyDescent="0.25">
      <c r="A92" s="1"/>
      <c r="B92" s="1"/>
      <c r="C92" s="1"/>
      <c r="D92" s="1"/>
      <c r="E92" s="1"/>
      <c r="F92" s="1" t="s">
        <v>90</v>
      </c>
      <c r="G92" s="12">
        <v>50</v>
      </c>
      <c r="H92" s="12"/>
      <c r="I92" s="12"/>
      <c r="J92" s="12">
        <v>0</v>
      </c>
      <c r="K92" s="12">
        <f t="shared" si="17"/>
        <v>0</v>
      </c>
      <c r="L92" s="12">
        <f>J92+K92</f>
        <v>0</v>
      </c>
      <c r="M92" s="12"/>
      <c r="N92" s="14">
        <f>M92-L92</f>
        <v>0</v>
      </c>
      <c r="O92" s="14"/>
    </row>
    <row r="93" spans="1:15" ht="16.5" outlineLevel="5" thickBot="1" x14ac:dyDescent="0.3">
      <c r="A93" s="1"/>
      <c r="B93" s="1"/>
      <c r="C93" s="1"/>
      <c r="D93" s="1"/>
      <c r="E93" s="1"/>
      <c r="F93" s="1" t="s">
        <v>91</v>
      </c>
      <c r="G93" s="17">
        <v>0</v>
      </c>
      <c r="H93" s="17">
        <v>5000</v>
      </c>
      <c r="I93" s="17">
        <f>ROUND((G93-H93),5)</f>
        <v>-5000</v>
      </c>
      <c r="J93" s="17">
        <v>0</v>
      </c>
      <c r="K93" s="18">
        <f t="shared" si="17"/>
        <v>0</v>
      </c>
      <c r="L93" s="18">
        <f>J93+K93</f>
        <v>0</v>
      </c>
      <c r="M93" s="17">
        <v>1000</v>
      </c>
      <c r="N93" s="19">
        <f>M93-L93</f>
        <v>1000</v>
      </c>
      <c r="O93" s="19">
        <v>1000</v>
      </c>
    </row>
    <row r="94" spans="1:15" outlineLevel="4" x14ac:dyDescent="0.25">
      <c r="A94" s="1"/>
      <c r="B94" s="1"/>
      <c r="C94" s="1"/>
      <c r="D94" s="1"/>
      <c r="E94" s="1" t="s">
        <v>92</v>
      </c>
      <c r="F94" s="1"/>
      <c r="G94" s="12">
        <f>ROUND(SUM(G90:G93),5)</f>
        <v>1368</v>
      </c>
      <c r="H94" s="12">
        <f>ROUND(SUM(H90:H93),5)</f>
        <v>5000</v>
      </c>
      <c r="I94" s="12">
        <f>ROUND((G94-H94),5)</f>
        <v>-3632</v>
      </c>
      <c r="J94" s="12">
        <f>ROUND(SUM(J90:J93),5)</f>
        <v>0</v>
      </c>
      <c r="K94" s="12">
        <f t="shared" si="17"/>
        <v>0</v>
      </c>
      <c r="L94" s="12">
        <f>J94+K94</f>
        <v>0</v>
      </c>
      <c r="M94" s="12">
        <f>ROUND(SUM(M90:M93),5)</f>
        <v>1000</v>
      </c>
      <c r="N94" s="14">
        <f>M94-L94</f>
        <v>1000</v>
      </c>
      <c r="O94" s="14">
        <v>1000</v>
      </c>
    </row>
    <row r="95" spans="1:15" ht="30" customHeight="1" outlineLevel="4" x14ac:dyDescent="0.25">
      <c r="A95" s="1"/>
      <c r="B95" s="1"/>
      <c r="C95" s="1"/>
      <c r="D95" s="1"/>
      <c r="E95" s="1" t="s">
        <v>93</v>
      </c>
      <c r="F95" s="1"/>
      <c r="G95" s="12">
        <v>0</v>
      </c>
      <c r="H95" s="12">
        <v>1000</v>
      </c>
      <c r="I95" s="12">
        <f>ROUND((G95-H95),5)</f>
        <v>-1000</v>
      </c>
      <c r="J95" s="12">
        <v>0</v>
      </c>
      <c r="K95" s="12">
        <f t="shared" si="17"/>
        <v>0</v>
      </c>
      <c r="L95" s="12">
        <f>J95+K95</f>
        <v>0</v>
      </c>
      <c r="M95" s="12">
        <v>1000</v>
      </c>
      <c r="N95" s="14">
        <f>M95-L95</f>
        <v>1000</v>
      </c>
      <c r="O95" s="14">
        <v>1000</v>
      </c>
    </row>
    <row r="96" spans="1:15" outlineLevel="5" x14ac:dyDescent="0.25">
      <c r="A96" s="1"/>
      <c r="B96" s="1"/>
      <c r="C96" s="1"/>
      <c r="D96" s="1"/>
      <c r="E96" s="1" t="s">
        <v>94</v>
      </c>
      <c r="F96" s="1"/>
      <c r="G96" s="12"/>
      <c r="H96" s="12"/>
      <c r="I96" s="12"/>
      <c r="J96" s="12"/>
      <c r="K96" s="12"/>
      <c r="L96" s="12"/>
      <c r="M96" s="12"/>
      <c r="N96" s="14"/>
      <c r="O96" s="14"/>
    </row>
    <row r="97" spans="1:16" outlineLevel="5" x14ac:dyDescent="0.25">
      <c r="A97" s="1"/>
      <c r="B97" s="1"/>
      <c r="C97" s="1"/>
      <c r="D97" s="1"/>
      <c r="E97" s="1"/>
      <c r="F97" s="1" t="s">
        <v>95</v>
      </c>
      <c r="G97" s="12">
        <v>64</v>
      </c>
      <c r="H97" s="12">
        <v>500</v>
      </c>
      <c r="I97" s="12">
        <f>ROUND((G97-H97),5)</f>
        <v>-436</v>
      </c>
      <c r="J97" s="12">
        <v>0</v>
      </c>
      <c r="K97" s="12">
        <f t="shared" si="17"/>
        <v>0</v>
      </c>
      <c r="L97" s="12">
        <f t="shared" ref="L97:L103" si="19">J97+K97</f>
        <v>0</v>
      </c>
      <c r="M97" s="12">
        <v>500</v>
      </c>
      <c r="N97" s="14">
        <f t="shared" ref="N97:N115" si="20">M97-L97</f>
        <v>500</v>
      </c>
      <c r="O97" s="14">
        <v>500</v>
      </c>
      <c r="P97" s="5" t="s">
        <v>166</v>
      </c>
    </row>
    <row r="98" spans="1:16" ht="16.5" outlineLevel="5" thickBot="1" x14ac:dyDescent="0.3">
      <c r="A98" s="1"/>
      <c r="B98" s="1"/>
      <c r="C98" s="1"/>
      <c r="D98" s="1"/>
      <c r="E98" s="1"/>
      <c r="F98" s="1" t="s">
        <v>96</v>
      </c>
      <c r="G98" s="17">
        <v>635</v>
      </c>
      <c r="H98" s="17">
        <v>4000</v>
      </c>
      <c r="I98" s="17">
        <f>ROUND((G98-H98),5)</f>
        <v>-3365</v>
      </c>
      <c r="J98" s="17">
        <v>416</v>
      </c>
      <c r="K98" s="18">
        <f t="shared" si="17"/>
        <v>208</v>
      </c>
      <c r="L98" s="18">
        <f t="shared" si="19"/>
        <v>624</v>
      </c>
      <c r="M98" s="17">
        <v>2000</v>
      </c>
      <c r="N98" s="19">
        <f t="shared" si="20"/>
        <v>1376</v>
      </c>
      <c r="O98" s="19">
        <v>1500</v>
      </c>
    </row>
    <row r="99" spans="1:16" outlineLevel="4" x14ac:dyDescent="0.25">
      <c r="A99" s="1"/>
      <c r="B99" s="1"/>
      <c r="C99" s="1"/>
      <c r="D99" s="1"/>
      <c r="E99" s="1" t="s">
        <v>97</v>
      </c>
      <c r="F99" s="1"/>
      <c r="G99" s="12">
        <f>ROUND(SUM(G96:G98),5)</f>
        <v>699</v>
      </c>
      <c r="H99" s="12">
        <f>ROUND(SUM(H96:H98),5)</f>
        <v>4500</v>
      </c>
      <c r="I99" s="12">
        <f>ROUND((G99-H99),5)</f>
        <v>-3801</v>
      </c>
      <c r="J99" s="12">
        <f>ROUND(SUM(J96:J98),5)</f>
        <v>416</v>
      </c>
      <c r="K99" s="12">
        <f t="shared" si="17"/>
        <v>208</v>
      </c>
      <c r="L99" s="12">
        <f t="shared" si="19"/>
        <v>624</v>
      </c>
      <c r="M99" s="12">
        <f>ROUND(SUM(M96:M98),5)</f>
        <v>2500</v>
      </c>
      <c r="N99" s="14">
        <f t="shared" si="20"/>
        <v>1876</v>
      </c>
      <c r="O99" s="14">
        <f>SUM(O97:O98)</f>
        <v>2000</v>
      </c>
    </row>
    <row r="100" spans="1:16" ht="30" customHeight="1" outlineLevel="4" x14ac:dyDescent="0.25">
      <c r="A100" s="1"/>
      <c r="B100" s="1"/>
      <c r="C100" s="1"/>
      <c r="D100" s="1"/>
      <c r="E100" s="1" t="s">
        <v>98</v>
      </c>
      <c r="F100" s="1"/>
      <c r="G100" s="12">
        <v>131854.89000000001</v>
      </c>
      <c r="H100" s="12">
        <v>137000</v>
      </c>
      <c r="I100" s="12">
        <f>ROUND((G100-H100),5)</f>
        <v>-5145.1099999999997</v>
      </c>
      <c r="J100" s="12">
        <v>92150.46</v>
      </c>
      <c r="K100" s="12">
        <f t="shared" si="17"/>
        <v>46075.23</v>
      </c>
      <c r="L100" s="12">
        <f t="shared" si="19"/>
        <v>138225.69</v>
      </c>
      <c r="M100" s="12">
        <v>135000</v>
      </c>
      <c r="N100" s="14">
        <f t="shared" si="20"/>
        <v>-3225.6900000000023</v>
      </c>
      <c r="O100" s="14">
        <v>140000</v>
      </c>
    </row>
    <row r="101" spans="1:16" outlineLevel="4" x14ac:dyDescent="0.25">
      <c r="A101" s="1"/>
      <c r="B101" s="1"/>
      <c r="C101" s="1"/>
      <c r="D101" s="1"/>
      <c r="E101" s="1" t="s">
        <v>99</v>
      </c>
      <c r="F101" s="1"/>
      <c r="G101" s="12">
        <v>5000</v>
      </c>
      <c r="H101" s="12"/>
      <c r="I101" s="12"/>
      <c r="J101" s="12"/>
      <c r="K101" s="12">
        <f t="shared" si="17"/>
        <v>0</v>
      </c>
      <c r="L101" s="12">
        <f t="shared" si="19"/>
        <v>0</v>
      </c>
      <c r="M101" s="12">
        <v>0</v>
      </c>
      <c r="N101" s="14">
        <f t="shared" si="20"/>
        <v>0</v>
      </c>
      <c r="O101" s="14"/>
    </row>
    <row r="102" spans="1:16" ht="16.5" outlineLevel="4" thickBot="1" x14ac:dyDescent="0.3">
      <c r="A102" s="1"/>
      <c r="B102" s="1"/>
      <c r="C102" s="1"/>
      <c r="D102" s="1"/>
      <c r="E102" s="1" t="s">
        <v>100</v>
      </c>
      <c r="F102" s="1"/>
      <c r="G102" s="17">
        <v>64583.83</v>
      </c>
      <c r="H102" s="17">
        <v>50000</v>
      </c>
      <c r="I102" s="17">
        <f>ROUND((G102-H102),5)</f>
        <v>14583.83</v>
      </c>
      <c r="J102" s="17">
        <v>49529.97</v>
      </c>
      <c r="K102" s="18">
        <f t="shared" si="17"/>
        <v>24764.985000000001</v>
      </c>
      <c r="L102" s="18">
        <f t="shared" si="19"/>
        <v>74294.955000000002</v>
      </c>
      <c r="M102" s="17">
        <v>75000</v>
      </c>
      <c r="N102" s="19">
        <f t="shared" si="20"/>
        <v>705.04499999999825</v>
      </c>
      <c r="O102" s="19">
        <v>80000</v>
      </c>
    </row>
    <row r="103" spans="1:16" outlineLevel="3" x14ac:dyDescent="0.25">
      <c r="A103" s="1"/>
      <c r="B103" s="1"/>
      <c r="C103" s="1"/>
      <c r="D103" s="1" t="s">
        <v>101</v>
      </c>
      <c r="E103" s="1"/>
      <c r="F103" s="1"/>
      <c r="G103" s="12">
        <f>ROUND(SUM(G58:G89)+SUM(G94:G95)+SUM(G99:G102),5)</f>
        <v>456697.25</v>
      </c>
      <c r="H103" s="12">
        <f>ROUND(SUM(H58:H89)+SUM(H94:H95)+SUM(H99:H102),5)</f>
        <v>478550</v>
      </c>
      <c r="I103" s="12">
        <f>ROUND((G103-H103),5)</f>
        <v>-21852.75</v>
      </c>
      <c r="J103" s="12">
        <f>ROUND(SUM(J58:J89)+SUM(J94:J95)+SUM(J99:J102),5)</f>
        <v>325047.81</v>
      </c>
      <c r="K103" s="12">
        <f t="shared" si="17"/>
        <v>162523.905</v>
      </c>
      <c r="L103" s="12">
        <f t="shared" si="19"/>
        <v>487571.71499999997</v>
      </c>
      <c r="M103" s="12">
        <f>ROUND(SUM(M58:M89)+SUM(M94:M95)+SUM(M99:M102),5)</f>
        <v>500400</v>
      </c>
      <c r="N103" s="14">
        <f t="shared" si="20"/>
        <v>12828.285000000033</v>
      </c>
      <c r="O103" s="12">
        <f>ROUND(SUM(O58:O89)+SUM(O94:O95)+SUM(O99:O102),5)</f>
        <v>532800</v>
      </c>
    </row>
    <row r="104" spans="1:16" ht="30" customHeight="1" outlineLevel="4" x14ac:dyDescent="0.25">
      <c r="A104" s="1"/>
      <c r="B104" s="1"/>
      <c r="C104" s="1"/>
      <c r="D104" s="1" t="s">
        <v>102</v>
      </c>
      <c r="E104" s="1"/>
      <c r="F104" s="1"/>
      <c r="G104" s="12"/>
      <c r="H104" s="12"/>
      <c r="I104" s="12"/>
      <c r="J104" s="12"/>
      <c r="K104" s="12"/>
      <c r="L104" s="12"/>
      <c r="M104" s="12"/>
      <c r="N104" s="14">
        <f t="shared" si="20"/>
        <v>0</v>
      </c>
      <c r="O104" s="14"/>
      <c r="P104" s="25"/>
    </row>
    <row r="105" spans="1:16" outlineLevel="4" x14ac:dyDescent="0.25">
      <c r="A105" s="1"/>
      <c r="B105" s="1"/>
      <c r="C105" s="1"/>
      <c r="D105" s="1"/>
      <c r="E105" s="1" t="s">
        <v>103</v>
      </c>
      <c r="F105" s="1"/>
      <c r="G105" s="12">
        <v>1384.42</v>
      </c>
      <c r="H105" s="12">
        <v>1500</v>
      </c>
      <c r="I105" s="12">
        <f t="shared" ref="I105:I110" si="21">ROUND((G105-H105),5)</f>
        <v>-115.58</v>
      </c>
      <c r="J105" s="12">
        <v>873.06</v>
      </c>
      <c r="K105" s="12">
        <f t="shared" si="17"/>
        <v>436.53</v>
      </c>
      <c r="L105" s="12">
        <f t="shared" ref="L105:L110" si="22">J105+K105</f>
        <v>1309.5899999999999</v>
      </c>
      <c r="M105" s="12">
        <v>1500</v>
      </c>
      <c r="N105" s="14">
        <f t="shared" si="20"/>
        <v>190.41000000000008</v>
      </c>
      <c r="O105" s="16">
        <v>1500</v>
      </c>
    </row>
    <row r="106" spans="1:16" outlineLevel="4" x14ac:dyDescent="0.25">
      <c r="A106" s="1"/>
      <c r="B106" s="1"/>
      <c r="C106" s="1"/>
      <c r="D106" s="1"/>
      <c r="E106" s="1" t="s">
        <v>104</v>
      </c>
      <c r="F106" s="1"/>
      <c r="G106" s="12">
        <v>1440</v>
      </c>
      <c r="H106" s="12">
        <v>500</v>
      </c>
      <c r="I106" s="12">
        <f t="shared" si="21"/>
        <v>940</v>
      </c>
      <c r="J106" s="12">
        <v>500</v>
      </c>
      <c r="K106" s="12">
        <f t="shared" si="17"/>
        <v>250</v>
      </c>
      <c r="L106" s="12">
        <f t="shared" si="22"/>
        <v>750</v>
      </c>
      <c r="M106" s="12">
        <v>1500</v>
      </c>
      <c r="N106" s="14">
        <f t="shared" si="20"/>
        <v>750</v>
      </c>
      <c r="O106" s="16">
        <v>750</v>
      </c>
    </row>
    <row r="107" spans="1:16" outlineLevel="4" x14ac:dyDescent="0.25">
      <c r="A107" s="1"/>
      <c r="B107" s="1"/>
      <c r="C107" s="1"/>
      <c r="D107" s="1"/>
      <c r="E107" s="1" t="s">
        <v>105</v>
      </c>
      <c r="F107" s="1"/>
      <c r="G107" s="12">
        <v>49633.62</v>
      </c>
      <c r="H107" s="12">
        <v>45000</v>
      </c>
      <c r="I107" s="12">
        <f t="shared" si="21"/>
        <v>4633.62</v>
      </c>
      <c r="J107" s="12">
        <v>29073.77</v>
      </c>
      <c r="K107" s="12">
        <f t="shared" si="17"/>
        <v>14536.885</v>
      </c>
      <c r="L107" s="12">
        <f t="shared" si="22"/>
        <v>43610.654999999999</v>
      </c>
      <c r="M107" s="12">
        <v>49000</v>
      </c>
      <c r="N107" s="14">
        <f t="shared" si="20"/>
        <v>5389.3450000000012</v>
      </c>
      <c r="O107" s="16">
        <v>49000</v>
      </c>
    </row>
    <row r="108" spans="1:16" outlineLevel="4" x14ac:dyDescent="0.25">
      <c r="A108" s="1"/>
      <c r="B108" s="1"/>
      <c r="C108" s="1"/>
      <c r="D108" s="1"/>
      <c r="E108" s="1" t="s">
        <v>106</v>
      </c>
      <c r="F108" s="1"/>
      <c r="G108" s="12">
        <v>47001.5</v>
      </c>
      <c r="H108" s="12">
        <v>44208</v>
      </c>
      <c r="I108" s="12">
        <f t="shared" si="21"/>
        <v>2793.5</v>
      </c>
      <c r="J108" s="12">
        <v>28904.25</v>
      </c>
      <c r="K108" s="12">
        <f t="shared" si="17"/>
        <v>14452.125</v>
      </c>
      <c r="L108" s="12">
        <f t="shared" si="22"/>
        <v>43356.375</v>
      </c>
      <c r="M108" s="12">
        <v>45532</v>
      </c>
      <c r="N108" s="14">
        <f t="shared" si="20"/>
        <v>2175.625</v>
      </c>
      <c r="O108" s="16">
        <v>44207</v>
      </c>
    </row>
    <row r="109" spans="1:16" outlineLevel="4" x14ac:dyDescent="0.25">
      <c r="A109" s="1"/>
      <c r="B109" s="1"/>
      <c r="C109" s="1"/>
      <c r="D109" s="1"/>
      <c r="E109" s="1" t="s">
        <v>107</v>
      </c>
      <c r="F109" s="1"/>
      <c r="G109" s="12">
        <v>39481.919999999998</v>
      </c>
      <c r="H109" s="12">
        <v>39230</v>
      </c>
      <c r="I109" s="12">
        <f t="shared" si="21"/>
        <v>251.92</v>
      </c>
      <c r="J109" s="12">
        <v>26421.06</v>
      </c>
      <c r="K109" s="12">
        <f t="shared" si="17"/>
        <v>13210.53</v>
      </c>
      <c r="L109" s="12">
        <f t="shared" si="22"/>
        <v>39631.590000000004</v>
      </c>
      <c r="M109" s="12">
        <v>40409</v>
      </c>
      <c r="N109" s="14">
        <f t="shared" si="20"/>
        <v>777.40999999999622</v>
      </c>
      <c r="O109" s="16">
        <v>41621</v>
      </c>
    </row>
    <row r="110" spans="1:16" outlineLevel="4" x14ac:dyDescent="0.25">
      <c r="A110" s="1"/>
      <c r="B110" s="1"/>
      <c r="C110" s="1"/>
      <c r="D110" s="1"/>
      <c r="E110" s="1" t="s">
        <v>108</v>
      </c>
      <c r="F110" s="1"/>
      <c r="G110" s="12">
        <v>13165.44</v>
      </c>
      <c r="H110" s="12">
        <v>14100</v>
      </c>
      <c r="I110" s="12">
        <f t="shared" si="21"/>
        <v>-934.56</v>
      </c>
      <c r="J110" s="12">
        <v>9495.86</v>
      </c>
      <c r="K110" s="12">
        <f t="shared" si="17"/>
        <v>4747.93</v>
      </c>
      <c r="L110" s="12">
        <f t="shared" si="22"/>
        <v>14243.79</v>
      </c>
      <c r="M110" s="12">
        <v>14523</v>
      </c>
      <c r="N110" s="14">
        <f t="shared" si="20"/>
        <v>279.20999999999913</v>
      </c>
      <c r="O110" s="16">
        <v>14956</v>
      </c>
    </row>
    <row r="111" spans="1:16" outlineLevel="4" x14ac:dyDescent="0.25">
      <c r="A111" s="1"/>
      <c r="B111" s="1"/>
      <c r="C111" s="1"/>
      <c r="D111" s="1"/>
      <c r="E111" s="1"/>
      <c r="F111" s="1" t="s">
        <v>164</v>
      </c>
      <c r="G111" s="12"/>
      <c r="H111" s="12"/>
      <c r="I111" s="12"/>
      <c r="J111" s="12"/>
      <c r="K111" s="12"/>
      <c r="L111" s="12"/>
      <c r="M111" s="12"/>
      <c r="N111" s="14"/>
      <c r="O111" s="16">
        <v>21250</v>
      </c>
    </row>
    <row r="112" spans="1:16" outlineLevel="5" x14ac:dyDescent="0.25">
      <c r="A112" s="1"/>
      <c r="B112" s="1"/>
      <c r="C112" s="1"/>
      <c r="D112" s="1"/>
      <c r="E112" s="1" t="s">
        <v>109</v>
      </c>
      <c r="F112" s="1"/>
      <c r="G112" s="12"/>
      <c r="H112" s="12"/>
      <c r="I112" s="12"/>
      <c r="J112" s="12"/>
      <c r="K112" s="12"/>
      <c r="L112" s="12"/>
      <c r="M112" s="12"/>
      <c r="N112" s="14"/>
      <c r="O112" s="16"/>
    </row>
    <row r="113" spans="1:19" ht="16.5" outlineLevel="5" thickBot="1" x14ac:dyDescent="0.3">
      <c r="A113" s="1"/>
      <c r="B113" s="1"/>
      <c r="C113" s="1"/>
      <c r="D113" s="1"/>
      <c r="E113" s="1"/>
      <c r="F113" s="1" t="s">
        <v>110</v>
      </c>
      <c r="G113" s="17">
        <v>13729.82</v>
      </c>
      <c r="H113" s="17">
        <v>13000</v>
      </c>
      <c r="I113" s="17">
        <f>ROUND((G113-H113),5)</f>
        <v>729.82</v>
      </c>
      <c r="J113" s="17">
        <v>8694.5300000000007</v>
      </c>
      <c r="K113" s="18">
        <f t="shared" si="17"/>
        <v>4347.2650000000003</v>
      </c>
      <c r="L113" s="18">
        <f>J113+K113</f>
        <v>13041.795000000002</v>
      </c>
      <c r="M113" s="17">
        <v>13600</v>
      </c>
      <c r="N113" s="19">
        <f t="shared" si="20"/>
        <v>558.20499999999811</v>
      </c>
      <c r="O113" s="20">
        <v>15826</v>
      </c>
    </row>
    <row r="114" spans="1:19" outlineLevel="4" x14ac:dyDescent="0.25">
      <c r="A114" s="1"/>
      <c r="B114" s="1"/>
      <c r="C114" s="1"/>
      <c r="D114" s="1"/>
      <c r="E114" s="1" t="s">
        <v>111</v>
      </c>
      <c r="F114" s="1"/>
      <c r="G114" s="12">
        <f>ROUND(SUM(G112:G113),5)</f>
        <v>13729.82</v>
      </c>
      <c r="H114" s="12">
        <f>ROUND(SUM(H112:H113),5)</f>
        <v>13000</v>
      </c>
      <c r="I114" s="12">
        <f>ROUND((G114-H114),5)</f>
        <v>729.82</v>
      </c>
      <c r="J114" s="12">
        <f>ROUND(SUM(J112:J113),5)</f>
        <v>8694.5300000000007</v>
      </c>
      <c r="K114" s="12">
        <f t="shared" si="17"/>
        <v>4347.2650000000003</v>
      </c>
      <c r="L114" s="12">
        <f>J114+K114</f>
        <v>13041.795000000002</v>
      </c>
      <c r="M114" s="12">
        <f>ROUND(SUM(M112:M113),5)</f>
        <v>13600</v>
      </c>
      <c r="N114" s="14">
        <f t="shared" si="20"/>
        <v>558.20499999999811</v>
      </c>
      <c r="O114" s="14">
        <f>SUM(O113)</f>
        <v>15826</v>
      </c>
    </row>
    <row r="115" spans="1:19" ht="30" customHeight="1" outlineLevel="4" x14ac:dyDescent="0.25">
      <c r="A115" s="1"/>
      <c r="B115" s="1"/>
      <c r="C115" s="1"/>
      <c r="D115" s="1"/>
      <c r="E115" s="1" t="s">
        <v>112</v>
      </c>
      <c r="F115" s="1"/>
      <c r="G115" s="12">
        <v>10614.34</v>
      </c>
      <c r="H115" s="12">
        <v>8000</v>
      </c>
      <c r="I115" s="12">
        <f>ROUND((G115-H115),5)</f>
        <v>2614.34</v>
      </c>
      <c r="J115" s="12">
        <v>9038.36</v>
      </c>
      <c r="K115" s="12">
        <f t="shared" si="17"/>
        <v>4519.18</v>
      </c>
      <c r="L115" s="12">
        <f>J115+K115</f>
        <v>13557.54</v>
      </c>
      <c r="M115" s="12">
        <v>11000</v>
      </c>
      <c r="N115" s="14">
        <f t="shared" si="20"/>
        <v>-2557.5400000000009</v>
      </c>
      <c r="O115" s="14">
        <v>13500</v>
      </c>
    </row>
    <row r="116" spans="1:19" outlineLevel="5" x14ac:dyDescent="0.25">
      <c r="A116" s="1"/>
      <c r="B116" s="1"/>
      <c r="C116" s="1"/>
      <c r="D116" s="1"/>
      <c r="E116" s="1" t="s">
        <v>113</v>
      </c>
      <c r="F116" s="1"/>
      <c r="G116" s="12"/>
      <c r="H116" s="12"/>
      <c r="I116" s="12"/>
      <c r="J116" s="12"/>
      <c r="K116" s="12"/>
      <c r="L116" s="12"/>
      <c r="M116" s="12"/>
      <c r="N116" s="14"/>
      <c r="O116" s="14"/>
    </row>
    <row r="117" spans="1:19" outlineLevel="5" x14ac:dyDescent="0.25">
      <c r="A117" s="1"/>
      <c r="B117" s="1"/>
      <c r="C117" s="1"/>
      <c r="D117" s="1"/>
      <c r="E117" s="1"/>
      <c r="F117" s="1" t="s">
        <v>114</v>
      </c>
      <c r="G117" s="12">
        <v>9538.92</v>
      </c>
      <c r="H117" s="12">
        <v>6000</v>
      </c>
      <c r="I117" s="12">
        <f t="shared" ref="I117:I123" si="23">ROUND((G117-H117),5)</f>
        <v>3538.92</v>
      </c>
      <c r="J117" s="12">
        <v>6577.04</v>
      </c>
      <c r="K117" s="12">
        <f t="shared" si="17"/>
        <v>3288.52</v>
      </c>
      <c r="L117" s="12">
        <f t="shared" ref="L117:L123" si="24">J117+K117</f>
        <v>9865.56</v>
      </c>
      <c r="M117" s="12">
        <v>11000</v>
      </c>
      <c r="N117" s="14">
        <f t="shared" ref="N117:N123" si="25">M117-L117</f>
        <v>1134.4400000000005</v>
      </c>
      <c r="O117" s="14">
        <v>12500</v>
      </c>
    </row>
    <row r="118" spans="1:19" outlineLevel="5" x14ac:dyDescent="0.25">
      <c r="A118" s="1"/>
      <c r="B118" s="1"/>
      <c r="C118" s="1"/>
      <c r="D118" s="1"/>
      <c r="E118" s="1"/>
      <c r="F118" s="1" t="s">
        <v>115</v>
      </c>
      <c r="G118" s="12">
        <v>4234.45</v>
      </c>
      <c r="H118" s="12">
        <v>5000</v>
      </c>
      <c r="I118" s="12">
        <f t="shared" si="23"/>
        <v>-765.55</v>
      </c>
      <c r="J118" s="12">
        <v>3121.3</v>
      </c>
      <c r="K118" s="12">
        <f t="shared" si="17"/>
        <v>1560.65</v>
      </c>
      <c r="L118" s="12">
        <f t="shared" si="24"/>
        <v>4681.9500000000007</v>
      </c>
      <c r="M118" s="12">
        <v>5000</v>
      </c>
      <c r="N118" s="14">
        <f t="shared" si="25"/>
        <v>318.04999999999927</v>
      </c>
      <c r="O118" s="14">
        <v>6000</v>
      </c>
    </row>
    <row r="119" spans="1:19" outlineLevel="5" x14ac:dyDescent="0.25">
      <c r="A119" s="1"/>
      <c r="B119" s="1"/>
      <c r="C119" s="1"/>
      <c r="D119" s="1"/>
      <c r="E119" s="1"/>
      <c r="F119" s="1" t="s">
        <v>116</v>
      </c>
      <c r="G119" s="12">
        <v>7955.28</v>
      </c>
      <c r="H119" s="12">
        <v>5000</v>
      </c>
      <c r="I119" s="12">
        <f t="shared" si="23"/>
        <v>2955.28</v>
      </c>
      <c r="J119" s="12">
        <v>4551.41</v>
      </c>
      <c r="K119" s="12">
        <f t="shared" si="17"/>
        <v>2275.7049999999999</v>
      </c>
      <c r="L119" s="12">
        <f t="shared" si="24"/>
        <v>6827.1149999999998</v>
      </c>
      <c r="M119" s="12">
        <v>6500</v>
      </c>
      <c r="N119" s="14">
        <f t="shared" si="25"/>
        <v>-327.11499999999978</v>
      </c>
      <c r="O119" s="14">
        <v>6800</v>
      </c>
    </row>
    <row r="120" spans="1:19" outlineLevel="5" x14ac:dyDescent="0.25">
      <c r="A120" s="1"/>
      <c r="B120" s="1"/>
      <c r="C120" s="1"/>
      <c r="D120" s="1"/>
      <c r="E120" s="1"/>
      <c r="F120" s="1" t="s">
        <v>117</v>
      </c>
      <c r="G120" s="12">
        <v>13178.98</v>
      </c>
      <c r="H120" s="12">
        <v>13080</v>
      </c>
      <c r="I120" s="12">
        <f t="shared" si="23"/>
        <v>98.98</v>
      </c>
      <c r="J120" s="12">
        <v>9833.0400000000009</v>
      </c>
      <c r="K120" s="12">
        <f t="shared" si="17"/>
        <v>4916.5200000000004</v>
      </c>
      <c r="L120" s="12">
        <f t="shared" si="24"/>
        <v>14749.560000000001</v>
      </c>
      <c r="M120" s="12">
        <v>14400</v>
      </c>
      <c r="N120" s="14">
        <f t="shared" si="25"/>
        <v>-349.56000000000131</v>
      </c>
      <c r="O120" s="14">
        <v>15000</v>
      </c>
    </row>
    <row r="121" spans="1:19" ht="16.5" outlineLevel="5" thickBot="1" x14ac:dyDescent="0.3">
      <c r="A121" s="1"/>
      <c r="B121" s="1"/>
      <c r="C121" s="1"/>
      <c r="D121" s="1"/>
      <c r="E121" s="1"/>
      <c r="F121" s="1" t="s">
        <v>118</v>
      </c>
      <c r="G121" s="21">
        <v>384.95</v>
      </c>
      <c r="H121" s="21">
        <v>1200</v>
      </c>
      <c r="I121" s="21">
        <f t="shared" si="23"/>
        <v>-815.05</v>
      </c>
      <c r="J121" s="21">
        <v>0</v>
      </c>
      <c r="K121" s="18">
        <f t="shared" si="17"/>
        <v>0</v>
      </c>
      <c r="L121" s="18">
        <f t="shared" si="24"/>
        <v>0</v>
      </c>
      <c r="M121" s="21">
        <v>0</v>
      </c>
      <c r="N121" s="19">
        <f t="shared" si="25"/>
        <v>0</v>
      </c>
      <c r="O121" s="19">
        <v>0</v>
      </c>
    </row>
    <row r="122" spans="1:19" ht="16.5" outlineLevel="4" thickBot="1" x14ac:dyDescent="0.3">
      <c r="A122" s="1"/>
      <c r="B122" s="1"/>
      <c r="C122" s="1"/>
      <c r="D122" s="1"/>
      <c r="E122" s="1" t="s">
        <v>119</v>
      </c>
      <c r="F122" s="1"/>
      <c r="G122" s="22">
        <f>ROUND(SUM(G116:G121),5)</f>
        <v>35292.58</v>
      </c>
      <c r="H122" s="22">
        <f>ROUND(SUM(H116:H121),5)</f>
        <v>30280</v>
      </c>
      <c r="I122" s="22">
        <f t="shared" si="23"/>
        <v>5012.58</v>
      </c>
      <c r="J122" s="22">
        <f>ROUND(SUM(J116:J121),5)</f>
        <v>24082.79</v>
      </c>
      <c r="K122" s="23">
        <f t="shared" si="17"/>
        <v>12041.395</v>
      </c>
      <c r="L122" s="23">
        <f t="shared" si="24"/>
        <v>36124.184999999998</v>
      </c>
      <c r="M122" s="22">
        <f>ROUND(SUM(M116:M121),5)</f>
        <v>36900</v>
      </c>
      <c r="N122" s="24">
        <f t="shared" si="25"/>
        <v>775.81500000000233</v>
      </c>
      <c r="O122" s="22">
        <f>ROUND(SUM(O116:O121),5)</f>
        <v>40300</v>
      </c>
    </row>
    <row r="123" spans="1:19" ht="30" customHeight="1" outlineLevel="3" x14ac:dyDescent="0.25">
      <c r="A123" s="1"/>
      <c r="B123" s="1"/>
      <c r="C123" s="1"/>
      <c r="D123" s="1" t="s">
        <v>120</v>
      </c>
      <c r="E123" s="1"/>
      <c r="F123" s="1"/>
      <c r="G123" s="12">
        <f>ROUND(SUM(G104:G110)+SUM(G114:G115)+G122,5)</f>
        <v>211743.64</v>
      </c>
      <c r="H123" s="12">
        <f>ROUND(SUM(H104:H110)+SUM(H114:H115)+H122,5)</f>
        <v>195818</v>
      </c>
      <c r="I123" s="12">
        <f t="shared" si="23"/>
        <v>15925.64</v>
      </c>
      <c r="J123" s="12">
        <f>ROUND(SUM(J104:J110)+SUM(J114:J115)+J122,5)</f>
        <v>137083.68</v>
      </c>
      <c r="K123" s="12">
        <f t="shared" si="17"/>
        <v>68541.84</v>
      </c>
      <c r="L123" s="12">
        <f t="shared" si="24"/>
        <v>205625.52</v>
      </c>
      <c r="M123" s="12">
        <f>ROUND(SUM(M104:M110)+SUM(M114:M115)+M122,5)</f>
        <v>213964</v>
      </c>
      <c r="N123" s="14">
        <f t="shared" si="25"/>
        <v>8338.4800000000105</v>
      </c>
      <c r="O123" s="12">
        <f>ROUND(SUM(O104:O111)+SUM(O114:O115)+O122,5)</f>
        <v>242910</v>
      </c>
    </row>
    <row r="124" spans="1:19" ht="30" customHeight="1" outlineLevel="4" x14ac:dyDescent="0.25">
      <c r="A124" s="1"/>
      <c r="B124" s="1"/>
      <c r="C124" s="1"/>
      <c r="D124" s="1" t="s">
        <v>121</v>
      </c>
      <c r="E124" s="1"/>
      <c r="F124" s="1"/>
      <c r="G124" s="12"/>
      <c r="H124" s="12"/>
      <c r="I124" s="12"/>
      <c r="J124" s="12"/>
      <c r="K124" s="12"/>
      <c r="L124" s="12"/>
      <c r="M124" s="12"/>
      <c r="N124" s="14"/>
      <c r="O124" s="14"/>
    </row>
    <row r="125" spans="1:19" outlineLevel="4" x14ac:dyDescent="0.25">
      <c r="A125" s="1"/>
      <c r="B125" s="1"/>
      <c r="C125" s="1"/>
      <c r="D125" s="1"/>
      <c r="E125" s="1" t="s">
        <v>122</v>
      </c>
      <c r="F125" s="1"/>
      <c r="G125" s="12">
        <v>0</v>
      </c>
      <c r="H125" s="12">
        <v>1000</v>
      </c>
      <c r="I125" s="12">
        <f t="shared" ref="I125:I147" si="26">ROUND((G125-H125),5)</f>
        <v>-1000</v>
      </c>
      <c r="J125" s="12">
        <v>0</v>
      </c>
      <c r="K125" s="12">
        <f t="shared" si="17"/>
        <v>0</v>
      </c>
      <c r="L125" s="12">
        <f t="shared" ref="L125:L147" si="27">J125+K125</f>
        <v>0</v>
      </c>
      <c r="M125" s="12">
        <v>1000</v>
      </c>
      <c r="N125" s="14">
        <f t="shared" ref="N125:N147" si="28">M125-L125</f>
        <v>1000</v>
      </c>
      <c r="O125" s="14">
        <v>1000</v>
      </c>
    </row>
    <row r="126" spans="1:19" outlineLevel="4" x14ac:dyDescent="0.25">
      <c r="A126" s="1"/>
      <c r="B126" s="1"/>
      <c r="C126" s="1"/>
      <c r="D126" s="1"/>
      <c r="E126" s="1" t="s">
        <v>123</v>
      </c>
      <c r="F126" s="1"/>
      <c r="G126" s="12">
        <v>7664.1</v>
      </c>
      <c r="H126" s="12">
        <v>8000</v>
      </c>
      <c r="I126" s="12">
        <f t="shared" si="26"/>
        <v>-335.9</v>
      </c>
      <c r="J126" s="12">
        <v>5100.6499999999996</v>
      </c>
      <c r="K126" s="12">
        <f t="shared" si="17"/>
        <v>2550.3249999999998</v>
      </c>
      <c r="L126" s="12">
        <f t="shared" si="27"/>
        <v>7650.9749999999995</v>
      </c>
      <c r="M126" s="12">
        <v>8000</v>
      </c>
      <c r="N126" s="14">
        <f t="shared" si="28"/>
        <v>349.02500000000055</v>
      </c>
      <c r="O126" s="16">
        <v>9011</v>
      </c>
      <c r="S126" s="25"/>
    </row>
    <row r="127" spans="1:19" outlineLevel="4" x14ac:dyDescent="0.25">
      <c r="A127" s="1"/>
      <c r="B127" s="1"/>
      <c r="C127" s="1"/>
      <c r="D127" s="1"/>
      <c r="E127" s="1" t="s">
        <v>124</v>
      </c>
      <c r="F127" s="1"/>
      <c r="G127" s="12">
        <v>23689.11</v>
      </c>
      <c r="H127" s="12">
        <v>23540</v>
      </c>
      <c r="I127" s="12">
        <f t="shared" si="26"/>
        <v>149.11000000000001</v>
      </c>
      <c r="J127" s="12">
        <v>15852.5</v>
      </c>
      <c r="K127" s="12">
        <f t="shared" si="17"/>
        <v>7926.25</v>
      </c>
      <c r="L127" s="12">
        <f t="shared" si="27"/>
        <v>23778.75</v>
      </c>
      <c r="M127" s="12">
        <v>24245</v>
      </c>
      <c r="N127" s="14">
        <f t="shared" si="28"/>
        <v>466.25</v>
      </c>
      <c r="O127" s="16">
        <v>24973</v>
      </c>
    </row>
    <row r="128" spans="1:19" outlineLevel="4" x14ac:dyDescent="0.25">
      <c r="A128" s="1"/>
      <c r="B128" s="1"/>
      <c r="C128" s="1"/>
      <c r="D128" s="1"/>
      <c r="E128" s="1" t="s">
        <v>125</v>
      </c>
      <c r="F128" s="1"/>
      <c r="G128" s="12">
        <v>23750.1</v>
      </c>
      <c r="H128" s="12">
        <v>23500</v>
      </c>
      <c r="I128" s="12">
        <f t="shared" si="26"/>
        <v>250.1</v>
      </c>
      <c r="J128" s="12">
        <v>15826.32</v>
      </c>
      <c r="K128" s="12">
        <f t="shared" si="17"/>
        <v>7913.16</v>
      </c>
      <c r="L128" s="12">
        <f t="shared" si="27"/>
        <v>23739.48</v>
      </c>
      <c r="M128" s="12">
        <v>24205</v>
      </c>
      <c r="N128" s="14">
        <f t="shared" si="28"/>
        <v>465.52000000000044</v>
      </c>
      <c r="O128" s="16">
        <v>24926</v>
      </c>
    </row>
    <row r="129" spans="1:21" outlineLevel="4" x14ac:dyDescent="0.25">
      <c r="A129" s="1"/>
      <c r="B129" s="1"/>
      <c r="C129" s="1"/>
      <c r="D129" s="1"/>
      <c r="E129" s="1"/>
      <c r="F129" s="1" t="s">
        <v>165</v>
      </c>
      <c r="G129" s="12"/>
      <c r="H129" s="12"/>
      <c r="I129" s="12"/>
      <c r="J129" s="12"/>
      <c r="K129" s="12"/>
      <c r="L129" s="12"/>
      <c r="M129" s="12"/>
      <c r="N129" s="14"/>
      <c r="O129" s="16">
        <v>12750</v>
      </c>
    </row>
    <row r="130" spans="1:21" outlineLevel="4" x14ac:dyDescent="0.25">
      <c r="A130" s="1"/>
      <c r="B130" s="1"/>
      <c r="C130" s="1"/>
      <c r="D130" s="1"/>
      <c r="E130" s="1" t="s">
        <v>126</v>
      </c>
      <c r="F130" s="1"/>
      <c r="G130" s="12">
        <v>45908.46</v>
      </c>
      <c r="H130" s="12">
        <v>43176</v>
      </c>
      <c r="I130" s="12">
        <f t="shared" si="26"/>
        <v>2732.46</v>
      </c>
      <c r="J130" s="12">
        <v>28232.07</v>
      </c>
      <c r="K130" s="12">
        <f t="shared" si="17"/>
        <v>14116.035</v>
      </c>
      <c r="L130" s="12">
        <f t="shared" si="27"/>
        <v>42348.104999999996</v>
      </c>
      <c r="M130" s="12">
        <v>44473</v>
      </c>
      <c r="N130" s="14">
        <f t="shared" si="28"/>
        <v>2124.8950000000041</v>
      </c>
      <c r="O130" s="16">
        <v>43178</v>
      </c>
    </row>
    <row r="131" spans="1:21" outlineLevel="4" x14ac:dyDescent="0.25">
      <c r="A131" s="1"/>
      <c r="B131" s="1"/>
      <c r="C131" s="1"/>
      <c r="D131" s="1"/>
      <c r="E131" s="1" t="s">
        <v>127</v>
      </c>
      <c r="F131" s="1"/>
      <c r="G131" s="12">
        <v>316.62</v>
      </c>
      <c r="H131" s="12">
        <v>5000</v>
      </c>
      <c r="I131" s="12">
        <f t="shared" si="26"/>
        <v>-4683.38</v>
      </c>
      <c r="J131" s="12">
        <v>54.95</v>
      </c>
      <c r="K131" s="12">
        <f t="shared" si="17"/>
        <v>27.475000000000001</v>
      </c>
      <c r="L131" s="12">
        <f t="shared" si="27"/>
        <v>82.425000000000011</v>
      </c>
      <c r="M131" s="12">
        <v>5000</v>
      </c>
      <c r="N131" s="14">
        <f t="shared" si="28"/>
        <v>4917.5749999999998</v>
      </c>
      <c r="O131" s="14">
        <v>5500</v>
      </c>
    </row>
    <row r="132" spans="1:21" outlineLevel="4" x14ac:dyDescent="0.25">
      <c r="A132" s="1"/>
      <c r="B132" s="1"/>
      <c r="C132" s="1"/>
      <c r="D132" s="1"/>
      <c r="E132" s="1" t="s">
        <v>128</v>
      </c>
      <c r="F132" s="1"/>
      <c r="G132" s="12">
        <v>4273.03</v>
      </c>
      <c r="H132" s="12">
        <v>2000</v>
      </c>
      <c r="I132" s="12">
        <f t="shared" si="26"/>
        <v>2273.0300000000002</v>
      </c>
      <c r="J132" s="12">
        <v>0</v>
      </c>
      <c r="K132" s="12">
        <f t="shared" si="17"/>
        <v>0</v>
      </c>
      <c r="L132" s="12">
        <f t="shared" si="27"/>
        <v>0</v>
      </c>
      <c r="M132" s="12">
        <v>2000</v>
      </c>
      <c r="N132" s="14">
        <f t="shared" si="28"/>
        <v>2000</v>
      </c>
      <c r="O132" s="14">
        <v>2000</v>
      </c>
    </row>
    <row r="133" spans="1:21" outlineLevel="4" x14ac:dyDescent="0.25">
      <c r="A133" s="1"/>
      <c r="B133" s="1"/>
      <c r="C133" s="1"/>
      <c r="D133" s="1"/>
      <c r="E133" s="1" t="s">
        <v>129</v>
      </c>
      <c r="F133" s="1"/>
      <c r="G133" s="12">
        <v>804</v>
      </c>
      <c r="H133" s="12">
        <v>1000</v>
      </c>
      <c r="I133" s="12">
        <f t="shared" si="26"/>
        <v>-196</v>
      </c>
      <c r="J133" s="12">
        <v>0</v>
      </c>
      <c r="K133" s="12">
        <f t="shared" si="17"/>
        <v>0</v>
      </c>
      <c r="L133" s="12">
        <f t="shared" si="27"/>
        <v>0</v>
      </c>
      <c r="M133" s="12">
        <v>1000</v>
      </c>
      <c r="N133" s="14">
        <f t="shared" si="28"/>
        <v>1000</v>
      </c>
      <c r="O133" s="14">
        <v>1000</v>
      </c>
      <c r="U133" s="25"/>
    </row>
    <row r="134" spans="1:21" outlineLevel="4" x14ac:dyDescent="0.25">
      <c r="A134" s="1"/>
      <c r="B134" s="1"/>
      <c r="C134" s="1"/>
      <c r="D134" s="1"/>
      <c r="E134" s="1" t="s">
        <v>130</v>
      </c>
      <c r="F134" s="1"/>
      <c r="G134" s="12">
        <v>0</v>
      </c>
      <c r="H134" s="12">
        <v>1500</v>
      </c>
      <c r="I134" s="12">
        <f t="shared" si="26"/>
        <v>-1500</v>
      </c>
      <c r="J134" s="12">
        <v>0</v>
      </c>
      <c r="K134" s="12">
        <f t="shared" si="17"/>
        <v>0</v>
      </c>
      <c r="L134" s="12">
        <f t="shared" si="27"/>
        <v>0</v>
      </c>
      <c r="M134" s="12">
        <v>1500</v>
      </c>
      <c r="N134" s="14">
        <f t="shared" si="28"/>
        <v>1500</v>
      </c>
      <c r="O134" s="14">
        <v>1500</v>
      </c>
    </row>
    <row r="135" spans="1:21" outlineLevel="4" x14ac:dyDescent="0.25">
      <c r="A135" s="1"/>
      <c r="B135" s="1"/>
      <c r="C135" s="1"/>
      <c r="D135" s="1"/>
      <c r="E135" s="1" t="s">
        <v>131</v>
      </c>
      <c r="F135" s="1"/>
      <c r="G135" s="12">
        <v>0</v>
      </c>
      <c r="H135" s="12">
        <v>1500</v>
      </c>
      <c r="I135" s="12">
        <f t="shared" si="26"/>
        <v>-1500</v>
      </c>
      <c r="J135" s="12">
        <v>100</v>
      </c>
      <c r="K135" s="12">
        <f t="shared" si="17"/>
        <v>50</v>
      </c>
      <c r="L135" s="12">
        <f t="shared" si="27"/>
        <v>150</v>
      </c>
      <c r="M135" s="12">
        <v>1500</v>
      </c>
      <c r="N135" s="14">
        <f t="shared" si="28"/>
        <v>1350</v>
      </c>
      <c r="O135" s="14">
        <v>750</v>
      </c>
    </row>
    <row r="136" spans="1:21" outlineLevel="4" x14ac:dyDescent="0.25">
      <c r="A136" s="1"/>
      <c r="B136" s="1"/>
      <c r="C136" s="1"/>
      <c r="D136" s="1"/>
      <c r="E136" s="1" t="s">
        <v>132</v>
      </c>
      <c r="F136" s="1"/>
      <c r="G136" s="12">
        <v>11658.31</v>
      </c>
      <c r="H136" s="12">
        <v>20000</v>
      </c>
      <c r="I136" s="12">
        <f t="shared" si="26"/>
        <v>-8341.69</v>
      </c>
      <c r="J136" s="12">
        <v>23389.279999999999</v>
      </c>
      <c r="K136" s="12">
        <f t="shared" si="17"/>
        <v>11694.64</v>
      </c>
      <c r="L136" s="12">
        <f t="shared" si="27"/>
        <v>35083.919999999998</v>
      </c>
      <c r="M136" s="12">
        <v>20000</v>
      </c>
      <c r="N136" s="14">
        <f t="shared" si="28"/>
        <v>-15083.919999999998</v>
      </c>
      <c r="O136" s="14">
        <v>25000</v>
      </c>
    </row>
    <row r="137" spans="1:21" outlineLevel="4" x14ac:dyDescent="0.25">
      <c r="A137" s="1"/>
      <c r="B137" s="1"/>
      <c r="C137" s="1"/>
      <c r="D137" s="1"/>
      <c r="E137" s="1" t="s">
        <v>133</v>
      </c>
      <c r="F137" s="1"/>
      <c r="G137" s="12">
        <v>224.17</v>
      </c>
      <c r="H137" s="12">
        <v>2000</v>
      </c>
      <c r="I137" s="12">
        <f t="shared" si="26"/>
        <v>-1775.83</v>
      </c>
      <c r="J137" s="12">
        <v>0</v>
      </c>
      <c r="K137" s="12">
        <f t="shared" si="17"/>
        <v>0</v>
      </c>
      <c r="L137" s="12">
        <f t="shared" si="27"/>
        <v>0</v>
      </c>
      <c r="M137" s="12">
        <v>2000</v>
      </c>
      <c r="N137" s="14">
        <f t="shared" si="28"/>
        <v>2000</v>
      </c>
      <c r="O137" s="14">
        <v>1000</v>
      </c>
    </row>
    <row r="138" spans="1:21" outlineLevel="4" x14ac:dyDescent="0.25">
      <c r="A138" s="1"/>
      <c r="B138" s="1"/>
      <c r="C138" s="1"/>
      <c r="D138" s="1"/>
      <c r="E138" s="1" t="s">
        <v>134</v>
      </c>
      <c r="F138" s="1"/>
      <c r="G138" s="12">
        <v>325</v>
      </c>
      <c r="H138" s="12">
        <v>3000</v>
      </c>
      <c r="I138" s="12">
        <f t="shared" si="26"/>
        <v>-2675</v>
      </c>
      <c r="J138" s="12">
        <v>0</v>
      </c>
      <c r="K138" s="12">
        <f t="shared" si="17"/>
        <v>0</v>
      </c>
      <c r="L138" s="12">
        <f t="shared" si="27"/>
        <v>0</v>
      </c>
      <c r="M138" s="12">
        <v>3000</v>
      </c>
      <c r="N138" s="14">
        <f t="shared" si="28"/>
        <v>3000</v>
      </c>
      <c r="O138" s="14">
        <v>2000</v>
      </c>
    </row>
    <row r="139" spans="1:21" outlineLevel="4" x14ac:dyDescent="0.25">
      <c r="A139" s="1"/>
      <c r="B139" s="1"/>
      <c r="C139" s="1"/>
      <c r="D139" s="1"/>
      <c r="E139" s="1" t="s">
        <v>135</v>
      </c>
      <c r="F139" s="1"/>
      <c r="G139" s="12">
        <v>3349.38</v>
      </c>
      <c r="H139" s="12">
        <v>5000</v>
      </c>
      <c r="I139" s="12">
        <f t="shared" si="26"/>
        <v>-1650.62</v>
      </c>
      <c r="J139" s="12">
        <v>431.64</v>
      </c>
      <c r="K139" s="12">
        <f t="shared" si="17"/>
        <v>215.82</v>
      </c>
      <c r="L139" s="12">
        <f t="shared" si="27"/>
        <v>647.46</v>
      </c>
      <c r="M139" s="12">
        <v>5000</v>
      </c>
      <c r="N139" s="14">
        <f t="shared" si="28"/>
        <v>4352.54</v>
      </c>
      <c r="O139" s="14">
        <v>5000</v>
      </c>
    </row>
    <row r="140" spans="1:21" outlineLevel="4" x14ac:dyDescent="0.25">
      <c r="A140" s="1"/>
      <c r="B140" s="1"/>
      <c r="C140" s="1"/>
      <c r="D140" s="1"/>
      <c r="E140" s="1" t="s">
        <v>136</v>
      </c>
      <c r="F140" s="1"/>
      <c r="G140" s="12">
        <v>1421</v>
      </c>
      <c r="H140" s="12">
        <v>2000</v>
      </c>
      <c r="I140" s="12">
        <f t="shared" si="26"/>
        <v>-579</v>
      </c>
      <c r="J140" s="12">
        <v>0</v>
      </c>
      <c r="K140" s="12">
        <f t="shared" ref="K140:K160" si="29">(J140/8)*4</f>
        <v>0</v>
      </c>
      <c r="L140" s="12">
        <f t="shared" si="27"/>
        <v>0</v>
      </c>
      <c r="M140" s="12">
        <v>2000</v>
      </c>
      <c r="N140" s="14">
        <f t="shared" si="28"/>
        <v>2000</v>
      </c>
      <c r="O140" s="14">
        <v>2000</v>
      </c>
    </row>
    <row r="141" spans="1:21" outlineLevel="4" x14ac:dyDescent="0.25">
      <c r="A141" s="1"/>
      <c r="B141" s="1"/>
      <c r="C141" s="1"/>
      <c r="D141" s="1"/>
      <c r="E141" s="1" t="s">
        <v>137</v>
      </c>
      <c r="F141" s="1"/>
      <c r="G141" s="12">
        <v>0</v>
      </c>
      <c r="H141" s="12">
        <v>4000</v>
      </c>
      <c r="I141" s="12">
        <f t="shared" si="26"/>
        <v>-4000</v>
      </c>
      <c r="J141" s="12">
        <v>0</v>
      </c>
      <c r="K141" s="12">
        <f t="shared" si="29"/>
        <v>0</v>
      </c>
      <c r="L141" s="12">
        <f t="shared" si="27"/>
        <v>0</v>
      </c>
      <c r="M141" s="12">
        <v>4000</v>
      </c>
      <c r="N141" s="14">
        <f t="shared" si="28"/>
        <v>4000</v>
      </c>
      <c r="O141" s="14">
        <v>4000</v>
      </c>
    </row>
    <row r="142" spans="1:21" outlineLevel="4" x14ac:dyDescent="0.25">
      <c r="A142" s="1"/>
      <c r="B142" s="1"/>
      <c r="C142" s="1"/>
      <c r="D142" s="1"/>
      <c r="E142" s="1" t="s">
        <v>138</v>
      </c>
      <c r="F142" s="1"/>
      <c r="G142" s="12">
        <v>70518.350000000006</v>
      </c>
      <c r="H142" s="12">
        <v>75000</v>
      </c>
      <c r="I142" s="12">
        <f t="shared" si="26"/>
        <v>-4481.6499999999996</v>
      </c>
      <c r="J142" s="12">
        <v>60934.91</v>
      </c>
      <c r="K142" s="12">
        <f t="shared" si="29"/>
        <v>30467.455000000002</v>
      </c>
      <c r="L142" s="12">
        <f t="shared" si="27"/>
        <v>91402.365000000005</v>
      </c>
      <c r="M142" s="12">
        <v>75000</v>
      </c>
      <c r="N142" s="14">
        <f t="shared" si="28"/>
        <v>-16402.365000000005</v>
      </c>
      <c r="O142" s="14">
        <v>90000</v>
      </c>
    </row>
    <row r="143" spans="1:21" outlineLevel="4" x14ac:dyDescent="0.25">
      <c r="A143" s="1"/>
      <c r="B143" s="1"/>
      <c r="C143" s="1"/>
      <c r="D143" s="1"/>
      <c r="E143" s="1" t="s">
        <v>139</v>
      </c>
      <c r="F143" s="1"/>
      <c r="G143" s="12">
        <v>0</v>
      </c>
      <c r="H143" s="12">
        <v>500</v>
      </c>
      <c r="I143" s="12">
        <f t="shared" si="26"/>
        <v>-500</v>
      </c>
      <c r="J143" s="12">
        <v>0</v>
      </c>
      <c r="K143" s="12">
        <f t="shared" si="29"/>
        <v>0</v>
      </c>
      <c r="L143" s="12">
        <f t="shared" si="27"/>
        <v>0</v>
      </c>
      <c r="M143" s="12">
        <v>500</v>
      </c>
      <c r="N143" s="14">
        <f t="shared" si="28"/>
        <v>500</v>
      </c>
      <c r="O143" s="14">
        <v>500</v>
      </c>
    </row>
    <row r="144" spans="1:21" ht="16.5" outlineLevel="4" thickBot="1" x14ac:dyDescent="0.3">
      <c r="A144" s="1"/>
      <c r="B144" s="1"/>
      <c r="C144" s="1"/>
      <c r="D144" s="1"/>
      <c r="E144" s="1" t="s">
        <v>140</v>
      </c>
      <c r="F144" s="1"/>
      <c r="G144" s="21">
        <v>25836.18</v>
      </c>
      <c r="H144" s="21">
        <v>24000</v>
      </c>
      <c r="I144" s="21">
        <f t="shared" si="26"/>
        <v>1836.18</v>
      </c>
      <c r="J144" s="21">
        <v>15764.19</v>
      </c>
      <c r="K144" s="18">
        <f t="shared" si="29"/>
        <v>7882.0950000000003</v>
      </c>
      <c r="L144" s="18">
        <f t="shared" si="27"/>
        <v>23646.285</v>
      </c>
      <c r="M144" s="21">
        <v>25000</v>
      </c>
      <c r="N144" s="19">
        <f t="shared" si="28"/>
        <v>1353.7150000000001</v>
      </c>
      <c r="O144" s="19">
        <v>26500</v>
      </c>
    </row>
    <row r="145" spans="1:22" ht="16.5" outlineLevel="3" thickBot="1" x14ac:dyDescent="0.3">
      <c r="A145" s="1"/>
      <c r="B145" s="1"/>
      <c r="C145" s="1"/>
      <c r="D145" s="1" t="s">
        <v>141</v>
      </c>
      <c r="E145" s="1"/>
      <c r="F145" s="1"/>
      <c r="G145" s="26">
        <f>ROUND(SUM(G124:G144),5)</f>
        <v>219737.81</v>
      </c>
      <c r="H145" s="26">
        <f>ROUND(SUM(H124:H144),5)</f>
        <v>245716</v>
      </c>
      <c r="I145" s="26">
        <f t="shared" si="26"/>
        <v>-25978.19</v>
      </c>
      <c r="J145" s="26">
        <f>ROUND(SUM(J124:J144),5)</f>
        <v>165686.51</v>
      </c>
      <c r="K145" s="23">
        <f t="shared" si="29"/>
        <v>82843.255000000005</v>
      </c>
      <c r="L145" s="23">
        <f t="shared" si="27"/>
        <v>248529.76500000001</v>
      </c>
      <c r="M145" s="26">
        <f>ROUND(SUM(M124:M144),5)</f>
        <v>249423</v>
      </c>
      <c r="N145" s="24">
        <f t="shared" si="28"/>
        <v>893.23499999998603</v>
      </c>
      <c r="O145" s="24">
        <f>SUM(O125:O144)</f>
        <v>282588</v>
      </c>
    </row>
    <row r="146" spans="1:22" ht="30" customHeight="1" outlineLevel="2" thickBot="1" x14ac:dyDescent="0.3">
      <c r="A146" s="1"/>
      <c r="B146" s="1"/>
      <c r="C146" s="1" t="s">
        <v>142</v>
      </c>
      <c r="D146" s="1"/>
      <c r="E146" s="1"/>
      <c r="F146" s="1"/>
      <c r="G146" s="22">
        <f>ROUND(SUM(G21:G22)+G33+SUM(G41:G42)+G57+G103+G123+G145,5)</f>
        <v>1060555.31</v>
      </c>
      <c r="H146" s="22">
        <f>ROUND(SUM(H21:H22)+H33+SUM(H41:H42)+H57+H103+H123+H145,5)</f>
        <v>1107847</v>
      </c>
      <c r="I146" s="22">
        <f t="shared" si="26"/>
        <v>-47291.69</v>
      </c>
      <c r="J146" s="22">
        <f>ROUND(SUM(J21:J22)+J33+SUM(J41:J42)+J57+J103+J123+J145,5)</f>
        <v>761239.21</v>
      </c>
      <c r="K146" s="23">
        <f t="shared" si="29"/>
        <v>380619.60499999998</v>
      </c>
      <c r="L146" s="23">
        <f t="shared" si="27"/>
        <v>1141858.8149999999</v>
      </c>
      <c r="M146" s="22">
        <f>ROUND(SUM(M21:M22)+M33+SUM(M41:M42)+M57+M103+M123+M145,5)</f>
        <v>1156306</v>
      </c>
      <c r="N146" s="24">
        <f t="shared" si="28"/>
        <v>14447.185000000056</v>
      </c>
      <c r="O146" s="22">
        <f>ROUND(SUM(O21:O22)+O33+SUM(O41:O42)+O57+O103+O123+O145,5)</f>
        <v>1275323</v>
      </c>
      <c r="P146" s="37"/>
      <c r="Q146" s="37"/>
      <c r="R146" s="37"/>
      <c r="S146" s="37"/>
      <c r="T146" s="37"/>
      <c r="U146" s="37"/>
      <c r="V146" s="37"/>
    </row>
    <row r="147" spans="1:22" ht="30" customHeight="1" outlineLevel="1" x14ac:dyDescent="0.25">
      <c r="A147" s="1"/>
      <c r="B147" s="1" t="s">
        <v>143</v>
      </c>
      <c r="C147" s="1"/>
      <c r="D147" s="1"/>
      <c r="E147" s="1"/>
      <c r="F147" s="1"/>
      <c r="G147" s="12">
        <f>ROUND(G3+G20-G146,5)</f>
        <v>534873.25</v>
      </c>
      <c r="H147" s="12">
        <f>ROUND(H3+H20-H146,5)</f>
        <v>411122.48</v>
      </c>
      <c r="I147" s="12">
        <f t="shared" si="26"/>
        <v>123750.77</v>
      </c>
      <c r="J147" s="12">
        <f>ROUND(J3+J20-J146,5)</f>
        <v>285737.5</v>
      </c>
      <c r="K147" s="12">
        <f t="shared" si="29"/>
        <v>142868.75</v>
      </c>
      <c r="L147" s="12">
        <f t="shared" si="27"/>
        <v>428606.25</v>
      </c>
      <c r="M147" s="12">
        <f>ROUND(M3+M20-M146,5)</f>
        <v>409334.56</v>
      </c>
      <c r="N147" s="14">
        <f t="shared" si="28"/>
        <v>-19271.690000000002</v>
      </c>
      <c r="O147" s="12">
        <f>ROUND(O3+O20-O146,5)</f>
        <v>365431.37</v>
      </c>
    </row>
    <row r="148" spans="1:22" ht="30" customHeight="1" outlineLevel="2" x14ac:dyDescent="0.25">
      <c r="A148" s="1"/>
      <c r="B148" s="1" t="s">
        <v>144</v>
      </c>
      <c r="C148" s="1"/>
      <c r="D148" s="1"/>
      <c r="E148" s="1"/>
      <c r="F148" s="1"/>
      <c r="G148" s="12"/>
      <c r="H148" s="12"/>
      <c r="I148" s="12"/>
      <c r="J148" s="12"/>
      <c r="K148" s="12"/>
      <c r="L148" s="12"/>
      <c r="M148" s="12"/>
      <c r="N148" s="14"/>
      <c r="O148" s="14"/>
    </row>
    <row r="149" spans="1:22" outlineLevel="3" x14ac:dyDescent="0.25">
      <c r="A149" s="1"/>
      <c r="B149" s="1"/>
      <c r="C149" s="1" t="s">
        <v>145</v>
      </c>
      <c r="D149" s="1"/>
      <c r="E149" s="1"/>
      <c r="F149" s="1"/>
      <c r="G149" s="12"/>
      <c r="H149" s="12"/>
      <c r="I149" s="12"/>
      <c r="J149" s="12"/>
      <c r="K149" s="12">
        <f t="shared" si="29"/>
        <v>0</v>
      </c>
      <c r="L149" s="12"/>
      <c r="M149" s="12"/>
      <c r="N149" s="14"/>
      <c r="O149" s="14"/>
    </row>
    <row r="150" spans="1:22" ht="16.5" outlineLevel="3" thickBot="1" x14ac:dyDescent="0.3">
      <c r="A150" s="1"/>
      <c r="B150" s="1"/>
      <c r="C150" s="1"/>
      <c r="D150" s="1" t="s">
        <v>146</v>
      </c>
      <c r="E150" s="1"/>
      <c r="F150" s="1"/>
      <c r="G150" s="17">
        <v>337.36</v>
      </c>
      <c r="H150" s="17">
        <v>100</v>
      </c>
      <c r="I150" s="17">
        <f>ROUND((G150-H150),5)</f>
        <v>237.36</v>
      </c>
      <c r="J150" s="17">
        <v>346.05</v>
      </c>
      <c r="K150" s="18">
        <f t="shared" si="29"/>
        <v>173.02500000000001</v>
      </c>
      <c r="L150" s="18">
        <f>J150+K150</f>
        <v>519.07500000000005</v>
      </c>
      <c r="M150" s="17">
        <v>300</v>
      </c>
      <c r="N150" s="19">
        <f>M150-L150</f>
        <v>-219.07500000000005</v>
      </c>
      <c r="O150" s="19">
        <v>120</v>
      </c>
    </row>
    <row r="151" spans="1:22" outlineLevel="2" x14ac:dyDescent="0.25">
      <c r="A151" s="1"/>
      <c r="B151" s="1"/>
      <c r="C151" s="1" t="s">
        <v>147</v>
      </c>
      <c r="D151" s="1"/>
      <c r="E151" s="1"/>
      <c r="F151" s="1"/>
      <c r="G151" s="12">
        <f>ROUND(SUM(G149:G150),5)</f>
        <v>337.36</v>
      </c>
      <c r="H151" s="12">
        <f>ROUND(SUM(H149:H150),5)</f>
        <v>100</v>
      </c>
      <c r="I151" s="12">
        <f>ROUND((G151-H151),5)</f>
        <v>237.36</v>
      </c>
      <c r="J151" s="12">
        <f>ROUND(SUM(J149:J150),5)</f>
        <v>346.05</v>
      </c>
      <c r="K151" s="12">
        <f t="shared" si="29"/>
        <v>173.02500000000001</v>
      </c>
      <c r="L151" s="12">
        <f>J151+K151</f>
        <v>519.07500000000005</v>
      </c>
      <c r="M151" s="12">
        <f>ROUND(SUM(M149:M150),5)</f>
        <v>300</v>
      </c>
      <c r="N151" s="14">
        <f>M151-L151</f>
        <v>-219.07500000000005</v>
      </c>
      <c r="O151" s="14">
        <f>SUM(O150)</f>
        <v>120</v>
      </c>
    </row>
    <row r="152" spans="1:22" ht="30" customHeight="1" outlineLevel="3" x14ac:dyDescent="0.25">
      <c r="A152" s="1"/>
      <c r="B152" s="1"/>
      <c r="C152" s="1" t="s">
        <v>148</v>
      </c>
      <c r="D152" s="1"/>
      <c r="E152" s="1"/>
      <c r="F152" s="1"/>
      <c r="G152" s="12"/>
      <c r="H152" s="12"/>
      <c r="I152" s="12"/>
      <c r="J152" s="12"/>
      <c r="K152" s="12"/>
      <c r="L152" s="12"/>
      <c r="M152" s="12"/>
      <c r="N152" s="14"/>
      <c r="O152" s="14"/>
    </row>
    <row r="153" spans="1:22" outlineLevel="3" x14ac:dyDescent="0.25">
      <c r="A153" s="1"/>
      <c r="B153" s="1"/>
      <c r="C153" s="1"/>
      <c r="D153" s="1" t="s">
        <v>149</v>
      </c>
      <c r="E153" s="1"/>
      <c r="F153" s="1"/>
      <c r="G153" s="12">
        <v>10493.39</v>
      </c>
      <c r="H153" s="12">
        <v>7000</v>
      </c>
      <c r="I153" s="12">
        <f>ROUND((G153-H153),5)</f>
        <v>3493.39</v>
      </c>
      <c r="J153" s="12">
        <v>4051.28</v>
      </c>
      <c r="K153" s="12">
        <f t="shared" si="29"/>
        <v>2025.64</v>
      </c>
      <c r="L153" s="12">
        <f t="shared" ref="L153:L160" si="30">J153+K153</f>
        <v>6076.92</v>
      </c>
      <c r="M153" s="12">
        <v>4500</v>
      </c>
      <c r="N153" s="14">
        <f t="shared" ref="N153:N160" si="31">M153-L153</f>
        <v>-1576.92</v>
      </c>
      <c r="O153" s="14">
        <v>2500</v>
      </c>
    </row>
    <row r="154" spans="1:22" outlineLevel="4" x14ac:dyDescent="0.25">
      <c r="A154" s="1"/>
      <c r="B154" s="1"/>
      <c r="C154" s="1"/>
      <c r="D154" s="1" t="s">
        <v>150</v>
      </c>
      <c r="E154" s="1"/>
      <c r="F154" s="1"/>
      <c r="G154" s="12"/>
      <c r="H154" s="12"/>
      <c r="I154" s="12"/>
      <c r="J154" s="12"/>
      <c r="K154" s="12">
        <f t="shared" si="29"/>
        <v>0</v>
      </c>
      <c r="L154" s="12">
        <f t="shared" si="30"/>
        <v>0</v>
      </c>
      <c r="M154" s="12"/>
      <c r="N154" s="14">
        <f t="shared" si="31"/>
        <v>0</v>
      </c>
      <c r="O154" s="14"/>
    </row>
    <row r="155" spans="1:22" ht="16.5" outlineLevel="4" thickBot="1" x14ac:dyDescent="0.3">
      <c r="A155" s="1"/>
      <c r="B155" s="1"/>
      <c r="C155" s="1"/>
      <c r="D155" s="1"/>
      <c r="E155" s="1" t="s">
        <v>151</v>
      </c>
      <c r="F155" s="1"/>
      <c r="G155" s="17">
        <v>474.5</v>
      </c>
      <c r="H155" s="17">
        <v>456</v>
      </c>
      <c r="I155" s="17">
        <f t="shared" ref="I155:I160" si="32">ROUND((G155-H155),5)</f>
        <v>18.5</v>
      </c>
      <c r="J155" s="17">
        <v>471</v>
      </c>
      <c r="K155" s="18">
        <f t="shared" si="29"/>
        <v>235.5</v>
      </c>
      <c r="L155" s="18">
        <f t="shared" si="30"/>
        <v>706.5</v>
      </c>
      <c r="M155" s="17">
        <v>475</v>
      </c>
      <c r="N155" s="19">
        <f t="shared" si="31"/>
        <v>-231.5</v>
      </c>
      <c r="O155" s="19">
        <v>475</v>
      </c>
    </row>
    <row r="156" spans="1:22" outlineLevel="3" x14ac:dyDescent="0.25">
      <c r="A156" s="1"/>
      <c r="B156" s="1"/>
      <c r="C156" s="1"/>
      <c r="D156" s="1" t="s">
        <v>152</v>
      </c>
      <c r="E156" s="1"/>
      <c r="F156" s="1"/>
      <c r="G156" s="12">
        <f>ROUND(SUM(G154:G155),5)</f>
        <v>474.5</v>
      </c>
      <c r="H156" s="12">
        <f>ROUND(SUM(H154:H155),5)</f>
        <v>456</v>
      </c>
      <c r="I156" s="12">
        <f t="shared" si="32"/>
        <v>18.5</v>
      </c>
      <c r="J156" s="12">
        <f>ROUND(SUM(J154:J155),5)</f>
        <v>471</v>
      </c>
      <c r="K156" s="12">
        <f t="shared" si="29"/>
        <v>235.5</v>
      </c>
      <c r="L156" s="12">
        <f t="shared" si="30"/>
        <v>706.5</v>
      </c>
      <c r="M156" s="12">
        <f>ROUND(SUM(M154:M155),5)</f>
        <v>475</v>
      </c>
      <c r="N156" s="14">
        <f t="shared" si="31"/>
        <v>-231.5</v>
      </c>
      <c r="O156" s="14">
        <f>SUM(O154:O155)</f>
        <v>475</v>
      </c>
    </row>
    <row r="157" spans="1:22" ht="30" customHeight="1" outlineLevel="3" thickBot="1" x14ac:dyDescent="0.3">
      <c r="A157" s="1"/>
      <c r="B157" s="1"/>
      <c r="C157" s="1"/>
      <c r="D157" s="1" t="s">
        <v>153</v>
      </c>
      <c r="E157" s="1"/>
      <c r="F157" s="1"/>
      <c r="G157" s="21">
        <v>300000</v>
      </c>
      <c r="H157" s="21">
        <v>300000</v>
      </c>
      <c r="I157" s="21">
        <f t="shared" si="32"/>
        <v>0</v>
      </c>
      <c r="J157" s="21">
        <v>233336</v>
      </c>
      <c r="K157" s="18">
        <f t="shared" si="29"/>
        <v>116668</v>
      </c>
      <c r="L157" s="18">
        <f t="shared" si="30"/>
        <v>350004</v>
      </c>
      <c r="M157" s="21">
        <v>350000</v>
      </c>
      <c r="N157" s="19">
        <f t="shared" si="31"/>
        <v>-4</v>
      </c>
      <c r="O157" s="19">
        <v>365000</v>
      </c>
    </row>
    <row r="158" spans="1:22" ht="16.5" outlineLevel="2" thickBot="1" x14ac:dyDescent="0.3">
      <c r="A158" s="1"/>
      <c r="B158" s="1"/>
      <c r="C158" s="1" t="s">
        <v>154</v>
      </c>
      <c r="D158" s="1"/>
      <c r="E158" s="1"/>
      <c r="F158" s="1"/>
      <c r="G158" s="26">
        <f>ROUND(SUM(G152:G153)+SUM(G156:G157),5)</f>
        <v>310967.89</v>
      </c>
      <c r="H158" s="26">
        <f>ROUND(SUM(H152:H153)+SUM(H156:H157),5)</f>
        <v>307456</v>
      </c>
      <c r="I158" s="26">
        <f t="shared" si="32"/>
        <v>3511.89</v>
      </c>
      <c r="J158" s="26">
        <f>ROUND(SUM(J152:J153)+SUM(J156:J157),5)</f>
        <v>237858.28</v>
      </c>
      <c r="K158" s="23">
        <f t="shared" si="29"/>
        <v>118929.14</v>
      </c>
      <c r="L158" s="23">
        <f t="shared" si="30"/>
        <v>356787.42</v>
      </c>
      <c r="M158" s="26">
        <f>ROUND(SUM(M152:M153)+SUM(M156:M157),5)</f>
        <v>354975</v>
      </c>
      <c r="N158" s="24">
        <f t="shared" si="31"/>
        <v>-1812.4199999999837</v>
      </c>
      <c r="O158" s="24">
        <f>O156+O157</f>
        <v>365475</v>
      </c>
    </row>
    <row r="159" spans="1:22" ht="30" customHeight="1" outlineLevel="1" thickBot="1" x14ac:dyDescent="0.3">
      <c r="A159" s="1"/>
      <c r="B159" s="1" t="s">
        <v>155</v>
      </c>
      <c r="C159" s="1"/>
      <c r="D159" s="1"/>
      <c r="E159" s="1"/>
      <c r="F159" s="1"/>
      <c r="G159" s="26">
        <f>ROUND(G148+G151-G158,5)</f>
        <v>-310630.53000000003</v>
      </c>
      <c r="H159" s="26">
        <f>ROUND(H148+H151-H158,5)</f>
        <v>-307356</v>
      </c>
      <c r="I159" s="26">
        <f t="shared" si="32"/>
        <v>-3274.53</v>
      </c>
      <c r="J159" s="26">
        <f>ROUND(J148+J151-J158,5)</f>
        <v>-237512.23</v>
      </c>
      <c r="K159" s="27">
        <f t="shared" si="29"/>
        <v>-118756.11500000001</v>
      </c>
      <c r="L159" s="27">
        <f t="shared" si="30"/>
        <v>-356268.34500000003</v>
      </c>
      <c r="M159" s="26">
        <f>ROUND(M148+M151-M158,5)</f>
        <v>-354675</v>
      </c>
      <c r="N159" s="28">
        <f t="shared" si="31"/>
        <v>1593.3450000000303</v>
      </c>
      <c r="O159" s="28">
        <f>O151-O158</f>
        <v>-365355</v>
      </c>
    </row>
    <row r="160" spans="1:22" s="33" customFormat="1" ht="30" customHeight="1" thickBot="1" x14ac:dyDescent="0.3">
      <c r="A160" s="1" t="s">
        <v>156</v>
      </c>
      <c r="B160" s="1"/>
      <c r="C160" s="1"/>
      <c r="D160" s="1"/>
      <c r="E160" s="1"/>
      <c r="F160" s="1"/>
      <c r="G160" s="29">
        <f>ROUND(G147+G159,5)</f>
        <v>224242.72</v>
      </c>
      <c r="H160" s="29">
        <f>ROUND(H147+H159,5)</f>
        <v>103766.48</v>
      </c>
      <c r="I160" s="29">
        <f t="shared" si="32"/>
        <v>120476.24</v>
      </c>
      <c r="J160" s="29">
        <f>ROUND(J147+J159,5)</f>
        <v>48225.27</v>
      </c>
      <c r="K160" s="30">
        <f t="shared" si="29"/>
        <v>24112.634999999998</v>
      </c>
      <c r="L160" s="30">
        <f t="shared" si="30"/>
        <v>72337.904999999999</v>
      </c>
      <c r="M160" s="29">
        <f>ROUND(M147+M159,5)</f>
        <v>54659.56</v>
      </c>
      <c r="N160" s="31">
        <f t="shared" si="31"/>
        <v>-17678.345000000001</v>
      </c>
      <c r="O160" s="32">
        <f>O147+O159</f>
        <v>76.369999999995343</v>
      </c>
    </row>
    <row r="161" ht="16.5" thickTop="1" x14ac:dyDescent="0.25"/>
  </sheetData>
  <pageMargins left="0.7" right="0.7" top="0.75" bottom="0.75" header="0.1" footer="0.3"/>
  <pageSetup scale="55" orientation="landscape" r:id="rId1"/>
  <headerFooter>
    <oddHeader>&amp;L&amp;"Arial,Bold"&amp;8 9:40 AM
 09/12/18
 Accrual Basis&amp;C&amp;"Arial,Bold"&amp;12 The Belmont Condominium Trust
&amp;14 2019 Budget Worksheet</oddHeader>
    <oddFooter>&amp;R&amp;"Arial,Bold"&amp;8 Page &amp;P of &amp;N</oddFooter>
  </headerFooter>
  <rowBreaks count="3" manualBreakCount="3">
    <brk id="52" max="16383" man="1"/>
    <brk id="103" max="16383" man="1"/>
    <brk id="123" max="16383" man="1"/>
  </rowBreaks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RTB3680-01f</dc:creator>
  <cp:lastModifiedBy>Jay</cp:lastModifiedBy>
  <cp:lastPrinted>2018-11-02T13:49:56Z</cp:lastPrinted>
  <dcterms:created xsi:type="dcterms:W3CDTF">2018-09-12T13:40:33Z</dcterms:created>
  <dcterms:modified xsi:type="dcterms:W3CDTF">2018-11-02T13:51:31Z</dcterms:modified>
</cp:coreProperties>
</file>