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autoCompressPictures="0"/>
  <bookViews>
    <workbookView xWindow="1140" yWindow="60" windowWidth="20730" windowHeight="11760"/>
  </bookViews>
  <sheets>
    <sheet name="Spyglass Bud 2017" sheetId="1" r:id="rId1"/>
    <sheet name="Assumptions" sheetId="2" r:id="rId2"/>
  </sheets>
  <definedNames>
    <definedName name="PPCTickLgnd_" localSheetId="1" hidden="1">Assumptions!$J$40:$J$49</definedName>
    <definedName name="_xlnm.Print_Area" localSheetId="1">Assumptions!$A$1:$J$207</definedName>
    <definedName name="_xlnm.Print_Area" localSheetId="0">'Spyglass Bud 2017'!$A:$V</definedName>
    <definedName name="_xlnm.Print_Titles" localSheetId="0">'Spyglass Bud 2017'!$1:$4</definedName>
  </definedNames>
  <calcPr calcId="125725" concurrentCalc="0"/>
  <extLst>
    <ext xmlns:mx="http://schemas.microsoft.com/office/mac/excel/2008/main" uri="{7523E5D3-25F3-A5E0-1632-64F254C22452}">
      <mx:ArchID Flags="2"/>
    </ext>
  </extLst>
</workbook>
</file>

<file path=xl/calcChain.xml><?xml version="1.0" encoding="utf-8"?>
<calcChain xmlns="http://schemas.openxmlformats.org/spreadsheetml/2006/main">
  <c r="I81" i="2"/>
  <c r="I40"/>
  <c r="I41"/>
  <c r="I43"/>
  <c r="I44"/>
  <c r="I45"/>
  <c r="I46"/>
  <c r="Q114" i="1"/>
  <c r="P114"/>
  <c r="O114"/>
  <c r="N114"/>
  <c r="M114"/>
  <c r="L114"/>
  <c r="K114"/>
  <c r="J114"/>
  <c r="I114"/>
  <c r="H114"/>
  <c r="G114"/>
  <c r="F114"/>
  <c r="R114"/>
  <c r="R87"/>
  <c r="R106"/>
  <c r="G106"/>
  <c r="H106"/>
  <c r="I106"/>
  <c r="J106"/>
  <c r="K106"/>
  <c r="L106"/>
  <c r="M106"/>
  <c r="N106"/>
  <c r="O106"/>
  <c r="P106"/>
  <c r="Q106"/>
  <c r="F106"/>
  <c r="R101"/>
  <c r="Q101"/>
  <c r="P101"/>
  <c r="O101"/>
  <c r="N101"/>
  <c r="M101"/>
  <c r="L101"/>
  <c r="K101"/>
  <c r="J101"/>
  <c r="I101"/>
  <c r="H101"/>
  <c r="G101"/>
  <c r="F101"/>
  <c r="R102"/>
  <c r="Q102"/>
  <c r="P102"/>
  <c r="O102"/>
  <c r="N102"/>
  <c r="M102"/>
  <c r="L102"/>
  <c r="K102"/>
  <c r="J102"/>
  <c r="I102"/>
  <c r="H102"/>
  <c r="G102"/>
  <c r="F102"/>
  <c r="Q98"/>
  <c r="P98"/>
  <c r="O98"/>
  <c r="N98"/>
  <c r="M98"/>
  <c r="L98"/>
  <c r="K98"/>
  <c r="J98"/>
  <c r="I98"/>
  <c r="H98"/>
  <c r="G98"/>
  <c r="F98"/>
  <c r="R98"/>
  <c r="R92"/>
  <c r="R93"/>
  <c r="R94"/>
  <c r="R95"/>
  <c r="R96"/>
  <c r="R97"/>
  <c r="R99"/>
  <c r="R100"/>
  <c r="R103"/>
  <c r="R104"/>
  <c r="F104"/>
  <c r="Q104"/>
  <c r="P104"/>
  <c r="O104"/>
  <c r="N104"/>
  <c r="M104"/>
  <c r="L104"/>
  <c r="K104"/>
  <c r="J104"/>
  <c r="I104"/>
  <c r="H104"/>
  <c r="G104"/>
  <c r="G105"/>
  <c r="H105"/>
  <c r="I105"/>
  <c r="J105"/>
  <c r="K105"/>
  <c r="L105"/>
  <c r="M105"/>
  <c r="N105"/>
  <c r="P105"/>
  <c r="Q105"/>
  <c r="R105"/>
  <c r="Q95"/>
  <c r="P95"/>
  <c r="O95"/>
  <c r="N95"/>
  <c r="M95"/>
  <c r="L95"/>
  <c r="K95"/>
  <c r="J95"/>
  <c r="I95"/>
  <c r="H95"/>
  <c r="G95"/>
  <c r="F95"/>
  <c r="Q94"/>
  <c r="P94"/>
  <c r="O94"/>
  <c r="N94"/>
  <c r="M94"/>
  <c r="L94"/>
  <c r="K94"/>
  <c r="J94"/>
  <c r="I94"/>
  <c r="H94"/>
  <c r="G94"/>
  <c r="F94"/>
  <c r="F99"/>
  <c r="G99"/>
  <c r="H99"/>
  <c r="I99"/>
  <c r="J99"/>
  <c r="K99"/>
  <c r="L99"/>
  <c r="M99"/>
  <c r="N99"/>
  <c r="O99"/>
  <c r="P99"/>
  <c r="Q99"/>
  <c r="F100"/>
  <c r="G100"/>
  <c r="H100"/>
  <c r="I100"/>
  <c r="J100"/>
  <c r="K100"/>
  <c r="L100"/>
  <c r="M100"/>
  <c r="N100"/>
  <c r="O100"/>
  <c r="P100"/>
  <c r="Q100"/>
  <c r="Q96"/>
  <c r="P96"/>
  <c r="O96"/>
  <c r="N96"/>
  <c r="M96"/>
  <c r="L96"/>
  <c r="K96"/>
  <c r="J96"/>
  <c r="I96"/>
  <c r="H96"/>
  <c r="G96"/>
  <c r="F96"/>
  <c r="Q97"/>
  <c r="P97"/>
  <c r="O97"/>
  <c r="N97"/>
  <c r="M97"/>
  <c r="L97"/>
  <c r="K97"/>
  <c r="J97"/>
  <c r="I97"/>
  <c r="H97"/>
  <c r="G97"/>
  <c r="F97"/>
  <c r="Q103"/>
  <c r="P103"/>
  <c r="O103"/>
  <c r="N103"/>
  <c r="M103"/>
  <c r="L103"/>
  <c r="K103"/>
  <c r="J103"/>
  <c r="I103"/>
  <c r="H103"/>
  <c r="G103"/>
  <c r="F103"/>
  <c r="Q93"/>
  <c r="P93"/>
  <c r="O93"/>
  <c r="N93"/>
  <c r="M93"/>
  <c r="L93"/>
  <c r="K93"/>
  <c r="J93"/>
  <c r="I93"/>
  <c r="H93"/>
  <c r="G93"/>
  <c r="F93"/>
  <c r="Q92"/>
  <c r="P92"/>
  <c r="O92"/>
  <c r="N92"/>
  <c r="M92"/>
  <c r="L92"/>
  <c r="K92"/>
  <c r="J92"/>
  <c r="I92"/>
  <c r="H92"/>
  <c r="G92"/>
  <c r="F92"/>
  <c r="F105"/>
  <c r="P55"/>
  <c r="O55"/>
  <c r="N55"/>
  <c r="M55"/>
  <c r="L55"/>
  <c r="K55"/>
  <c r="J55"/>
  <c r="O57"/>
  <c r="N57"/>
  <c r="M57"/>
  <c r="L57"/>
  <c r="K57"/>
  <c r="I55"/>
  <c r="Q35"/>
  <c r="P35"/>
  <c r="O35"/>
  <c r="N35"/>
  <c r="M35"/>
  <c r="L35"/>
  <c r="K35"/>
  <c r="J35"/>
  <c r="I35"/>
  <c r="H35"/>
  <c r="G35"/>
  <c r="F35"/>
  <c r="Q37"/>
  <c r="Q33"/>
  <c r="P37"/>
  <c r="P33"/>
  <c r="O37"/>
  <c r="O33"/>
  <c r="N37"/>
  <c r="N33"/>
  <c r="M37"/>
  <c r="M33"/>
  <c r="L37"/>
  <c r="L33"/>
  <c r="K37"/>
  <c r="K33"/>
  <c r="J37"/>
  <c r="J33"/>
  <c r="I37"/>
  <c r="I33"/>
  <c r="H37"/>
  <c r="H33"/>
  <c r="G37"/>
  <c r="G33"/>
  <c r="F37"/>
  <c r="F33"/>
  <c r="R38"/>
  <c r="R37"/>
  <c r="R35"/>
  <c r="R36"/>
  <c r="Q49"/>
  <c r="P49"/>
  <c r="O49"/>
  <c r="N49"/>
  <c r="M49"/>
  <c r="L49"/>
  <c r="K49"/>
  <c r="J49"/>
  <c r="I49"/>
  <c r="H49"/>
  <c r="G49"/>
  <c r="F49"/>
  <c r="Q26"/>
  <c r="P26"/>
  <c r="O26"/>
  <c r="N26"/>
  <c r="M26"/>
  <c r="L26"/>
  <c r="K26"/>
  <c r="J26"/>
  <c r="I26"/>
  <c r="H26"/>
  <c r="G26"/>
  <c r="F26"/>
  <c r="Q76"/>
  <c r="P76"/>
  <c r="O76"/>
  <c r="N76"/>
  <c r="M76"/>
  <c r="L76"/>
  <c r="K76"/>
  <c r="J76"/>
  <c r="I76"/>
  <c r="H76"/>
  <c r="G76"/>
  <c r="F76"/>
  <c r="Q67"/>
  <c r="P67"/>
  <c r="O67"/>
  <c r="N67"/>
  <c r="J67"/>
  <c r="I67"/>
  <c r="H67"/>
  <c r="G67"/>
  <c r="F67"/>
  <c r="Q22"/>
  <c r="P22"/>
  <c r="O22"/>
  <c r="N22"/>
  <c r="M22"/>
  <c r="L22"/>
  <c r="K22"/>
  <c r="J22"/>
  <c r="I22"/>
  <c r="H22"/>
  <c r="G22"/>
  <c r="F22"/>
  <c r="G63"/>
  <c r="R55"/>
  <c r="S60"/>
  <c r="P56"/>
  <c r="O56"/>
  <c r="N56"/>
  <c r="M56"/>
  <c r="L56"/>
  <c r="K56"/>
  <c r="J56"/>
  <c r="I56"/>
  <c r="R67"/>
  <c r="I118" i="2"/>
  <c r="R68" i="1"/>
  <c r="I119" i="2"/>
  <c r="L118"/>
  <c r="R63" i="1"/>
  <c r="I114" i="2"/>
  <c r="R62" i="1"/>
  <c r="I108" i="2"/>
  <c r="R61" i="1"/>
  <c r="I104" i="2"/>
  <c r="R60" i="1"/>
  <c r="I99" i="2"/>
  <c r="R57" i="1"/>
  <c r="I93" i="2"/>
  <c r="L114"/>
  <c r="R34" i="1"/>
  <c r="R41"/>
  <c r="I49" i="2"/>
  <c r="R42" i="1"/>
  <c r="I51" i="2"/>
  <c r="I52"/>
  <c r="I57"/>
  <c r="R46" i="1"/>
  <c r="I60" i="2"/>
  <c r="R47" i="1"/>
  <c r="I63" i="2"/>
  <c r="R48" i="1"/>
  <c r="I67" i="2"/>
  <c r="R49" i="1"/>
  <c r="I70" i="2"/>
  <c r="R50" i="1"/>
  <c r="I75" i="2"/>
  <c r="L46"/>
  <c r="F20" i="1"/>
  <c r="G20"/>
  <c r="H20"/>
  <c r="I20"/>
  <c r="J20"/>
  <c r="K20"/>
  <c r="L20"/>
  <c r="M20"/>
  <c r="N20"/>
  <c r="O20"/>
  <c r="P20"/>
  <c r="Q20"/>
  <c r="R20"/>
  <c r="I9" i="2"/>
  <c r="R21" i="1"/>
  <c r="I12" i="2"/>
  <c r="R22" i="1"/>
  <c r="I17" i="2"/>
  <c r="R24" i="1"/>
  <c r="I24" i="2"/>
  <c r="R25" i="1"/>
  <c r="I29" i="2"/>
  <c r="R26" i="1"/>
  <c r="I32" i="2"/>
  <c r="L32"/>
  <c r="R81" i="1"/>
  <c r="R82"/>
  <c r="R83"/>
  <c r="I150" i="2"/>
  <c r="O155"/>
  <c r="F45" i="1"/>
  <c r="F51"/>
  <c r="F64"/>
  <c r="F69"/>
  <c r="F78"/>
  <c r="F83"/>
  <c r="F87"/>
  <c r="G45"/>
  <c r="G51"/>
  <c r="G64"/>
  <c r="G69"/>
  <c r="G78"/>
  <c r="G83"/>
  <c r="G87"/>
  <c r="H45"/>
  <c r="H51"/>
  <c r="H64"/>
  <c r="H69"/>
  <c r="H78"/>
  <c r="H83"/>
  <c r="H87"/>
  <c r="I45"/>
  <c r="I51"/>
  <c r="I64"/>
  <c r="I69"/>
  <c r="I78"/>
  <c r="I83"/>
  <c r="I87"/>
  <c r="J45"/>
  <c r="J51"/>
  <c r="J64"/>
  <c r="J69"/>
  <c r="J78"/>
  <c r="J83"/>
  <c r="J87"/>
  <c r="K45"/>
  <c r="K51"/>
  <c r="K64"/>
  <c r="K69"/>
  <c r="K78"/>
  <c r="K83"/>
  <c r="K87"/>
  <c r="L45"/>
  <c r="L51"/>
  <c r="L64"/>
  <c r="L69"/>
  <c r="L78"/>
  <c r="L83"/>
  <c r="L87"/>
  <c r="M45"/>
  <c r="M51"/>
  <c r="M64"/>
  <c r="M69"/>
  <c r="M78"/>
  <c r="M83"/>
  <c r="M87"/>
  <c r="N45"/>
  <c r="N51"/>
  <c r="N64"/>
  <c r="N69"/>
  <c r="N78"/>
  <c r="N83"/>
  <c r="N87"/>
  <c r="O45"/>
  <c r="O51"/>
  <c r="O64"/>
  <c r="O69"/>
  <c r="O78"/>
  <c r="O83"/>
  <c r="O87"/>
  <c r="P45"/>
  <c r="P51"/>
  <c r="P64"/>
  <c r="P69"/>
  <c r="P78"/>
  <c r="P83"/>
  <c r="P87"/>
  <c r="Q51"/>
  <c r="Q64"/>
  <c r="Q69"/>
  <c r="Q78"/>
  <c r="Q83"/>
  <c r="Q87"/>
  <c r="T87"/>
  <c r="T106"/>
  <c r="F28"/>
  <c r="G28"/>
  <c r="H28"/>
  <c r="I28"/>
  <c r="J28"/>
  <c r="K28"/>
  <c r="L28"/>
  <c r="M28"/>
  <c r="N28"/>
  <c r="O28"/>
  <c r="P28"/>
  <c r="Q28"/>
  <c r="T28"/>
  <c r="U87"/>
  <c r="U88"/>
  <c r="T78"/>
  <c r="T83"/>
  <c r="T69"/>
  <c r="T64"/>
  <c r="T51"/>
  <c r="T114"/>
  <c r="H161" i="2"/>
  <c r="H162"/>
  <c r="H163"/>
  <c r="H164"/>
  <c r="H165"/>
  <c r="H166"/>
  <c r="H167"/>
  <c r="H168"/>
  <c r="H169"/>
  <c r="H180"/>
  <c r="R85" i="1"/>
  <c r="H84" i="2"/>
  <c r="R43" i="1"/>
  <c r="I155" i="2"/>
  <c r="R111" i="1"/>
  <c r="R110"/>
  <c r="R56"/>
  <c r="R109"/>
  <c r="P112"/>
  <c r="O112"/>
  <c r="N112"/>
  <c r="J112"/>
  <c r="H112"/>
  <c r="G112"/>
  <c r="I112"/>
  <c r="M112"/>
  <c r="Q112"/>
  <c r="F112"/>
  <c r="R76"/>
  <c r="I148" i="2"/>
  <c r="L112" i="1"/>
  <c r="K112"/>
  <c r="R58"/>
  <c r="I96" i="2"/>
  <c r="F13" i="1"/>
  <c r="F16"/>
  <c r="M13"/>
  <c r="M14"/>
  <c r="I124" i="2"/>
  <c r="G13" i="1"/>
  <c r="H13"/>
  <c r="I13"/>
  <c r="J13"/>
  <c r="K13"/>
  <c r="L13"/>
  <c r="N13"/>
  <c r="O13"/>
  <c r="P13"/>
  <c r="Q13"/>
  <c r="G14"/>
  <c r="H14"/>
  <c r="I14"/>
  <c r="J14"/>
  <c r="K14"/>
  <c r="L14"/>
  <c r="N14"/>
  <c r="O14"/>
  <c r="P14"/>
  <c r="Q14"/>
  <c r="R15"/>
  <c r="R23"/>
  <c r="I21" i="2"/>
  <c r="N16" i="1"/>
  <c r="I16"/>
  <c r="O16"/>
  <c r="J16"/>
  <c r="M16"/>
  <c r="K16"/>
  <c r="Q16"/>
  <c r="L16"/>
  <c r="H16"/>
  <c r="P16"/>
  <c r="G16"/>
  <c r="R40"/>
  <c r="R13"/>
  <c r="R33"/>
  <c r="R14"/>
  <c r="R64"/>
  <c r="Q116"/>
  <c r="N116"/>
  <c r="M116"/>
  <c r="L116"/>
  <c r="H116"/>
  <c r="G116"/>
  <c r="P116"/>
  <c r="O116"/>
  <c r="K116"/>
  <c r="T16"/>
  <c r="R16"/>
  <c r="F116"/>
  <c r="R112"/>
  <c r="R51"/>
  <c r="R78"/>
  <c r="R69"/>
  <c r="I121" i="2"/>
  <c r="R28" i="1"/>
  <c r="S114"/>
  <c r="I116"/>
  <c r="J116"/>
  <c r="R116"/>
</calcChain>
</file>

<file path=xl/sharedStrings.xml><?xml version="1.0" encoding="utf-8"?>
<sst xmlns="http://schemas.openxmlformats.org/spreadsheetml/2006/main" count="307" uniqueCount="263">
  <si>
    <t>Revenue</t>
  </si>
  <si>
    <t>Total</t>
  </si>
  <si>
    <t>Monthly Condo Fee Per Unit:</t>
  </si>
  <si>
    <t>Administrative Expenses</t>
  </si>
  <si>
    <t>Operating Expenses</t>
  </si>
  <si>
    <t>Reserves</t>
  </si>
  <si>
    <t>Total Administrative Expense:</t>
  </si>
  <si>
    <t>Total Operating Expense:</t>
  </si>
  <si>
    <t>Total Reserves Expense:</t>
  </si>
  <si>
    <t>Total Expenses</t>
  </si>
  <si>
    <t>Spyglass Landing</t>
  </si>
  <si>
    <t>Reserve-Driveways</t>
  </si>
  <si>
    <t>Reserve-Roads</t>
  </si>
  <si>
    <t>Reserve-Roofs</t>
  </si>
  <si>
    <t xml:space="preserve">Reserve-WWT </t>
  </si>
  <si>
    <t>84 Units</t>
  </si>
  <si>
    <t xml:space="preserve"> </t>
  </si>
  <si>
    <t>A</t>
  </si>
  <si>
    <t>B</t>
  </si>
  <si>
    <t>C</t>
  </si>
  <si>
    <t>D</t>
  </si>
  <si>
    <t>E</t>
  </si>
  <si>
    <t>F</t>
  </si>
  <si>
    <t>G</t>
  </si>
  <si>
    <t>H</t>
  </si>
  <si>
    <t>I</t>
  </si>
  <si>
    <t>Site improvements</t>
  </si>
  <si>
    <t>Landscape</t>
  </si>
  <si>
    <t>Assumption</t>
  </si>
  <si>
    <t>G/L account</t>
  </si>
  <si>
    <t xml:space="preserve">        approx $400 for a 12' tree; less for shrubs</t>
  </si>
  <si>
    <t xml:space="preserve">  Building Repairs &amp; Maintenance</t>
  </si>
  <si>
    <t>The goal of the finance committee is to  provide reasonable estimates for all services needed by the Association and, by using recommendations from various committees of the Association, to keep the condo fee as low as possible.  The following assumptions are based on current signed contracts, current invoices, or current proposals, unless noted</t>
  </si>
  <si>
    <t>Roads</t>
  </si>
  <si>
    <t>Driveways</t>
  </si>
  <si>
    <t>Roofs</t>
  </si>
  <si>
    <t>Decks</t>
  </si>
  <si>
    <t xml:space="preserve">  Normal O&amp;M</t>
  </si>
  <si>
    <t xml:space="preserve">  Electricity</t>
  </si>
  <si>
    <t xml:space="preserve">  Telephone </t>
  </si>
  <si>
    <t xml:space="preserve">  Security</t>
  </si>
  <si>
    <t xml:space="preserve">  Environmental Annual Fee</t>
  </si>
  <si>
    <t xml:space="preserve">  Septic System Repair</t>
  </si>
  <si>
    <t xml:space="preserve">Insurance:  </t>
  </si>
  <si>
    <t xml:space="preserve">    Umbrella liability</t>
  </si>
  <si>
    <t xml:space="preserve">    Package Policy</t>
  </si>
  <si>
    <t xml:space="preserve">   Legal</t>
  </si>
  <si>
    <t xml:space="preserve">   Bank Fees</t>
  </si>
  <si>
    <t xml:space="preserve">   Miscellaneous Admin.</t>
  </si>
  <si>
    <t>Repairs &amp; Maintenance</t>
  </si>
  <si>
    <t>Utilities</t>
  </si>
  <si>
    <t>Other</t>
  </si>
  <si>
    <t xml:space="preserve">  Condo Fees</t>
  </si>
  <si>
    <t xml:space="preserve">  Working Capital</t>
  </si>
  <si>
    <t xml:space="preserve">  Interest Income</t>
  </si>
  <si>
    <t xml:space="preserve">         Total Revenue</t>
  </si>
  <si>
    <t>A.</t>
  </si>
  <si>
    <t>B.</t>
  </si>
  <si>
    <t>C.</t>
  </si>
  <si>
    <t>D.</t>
  </si>
  <si>
    <t>Management Fee</t>
  </si>
  <si>
    <t xml:space="preserve"> Accounting</t>
  </si>
  <si>
    <t xml:space="preserve"> Legal</t>
  </si>
  <si>
    <t xml:space="preserve"> Bank Service Charges</t>
  </si>
  <si>
    <t xml:space="preserve"> Miscellaneous Administration</t>
  </si>
  <si>
    <t>Insurance:  This figure is an actual number and includes</t>
  </si>
  <si>
    <t xml:space="preserve"> Irrigation Repairs &amp; Maintenance</t>
  </si>
  <si>
    <t>Electric WWT</t>
  </si>
  <si>
    <t>Gas</t>
  </si>
  <si>
    <t>Environmental Annual Fee</t>
  </si>
  <si>
    <t>Tree and Shrub replacement</t>
  </si>
  <si>
    <t>Snow Removal</t>
  </si>
  <si>
    <t xml:space="preserve"> Repairs and maintenance       </t>
  </si>
  <si>
    <t xml:space="preserve">    Weekly Maintenance</t>
  </si>
  <si>
    <t xml:space="preserve">    Tree maintenance</t>
  </si>
  <si>
    <t xml:space="preserve">    Fall clean up</t>
  </si>
  <si>
    <r>
      <t xml:space="preserve">Net Income </t>
    </r>
    <r>
      <rPr>
        <b/>
        <sz val="10"/>
        <color indexed="10"/>
        <rFont val="Arial"/>
        <family val="2"/>
      </rPr>
      <t xml:space="preserve">(Deficit) </t>
    </r>
  </si>
  <si>
    <t xml:space="preserve">    Total WWTP</t>
  </si>
  <si>
    <t>Waste Water Treatment Plant</t>
  </si>
  <si>
    <t xml:space="preserve">    Total Grounds</t>
  </si>
  <si>
    <t>Grounds:</t>
  </si>
  <si>
    <t xml:space="preserve">    Irrigation</t>
  </si>
  <si>
    <t xml:space="preserve">    Landscape </t>
  </si>
  <si>
    <t xml:space="preserve">        Irrigation Water </t>
  </si>
  <si>
    <t xml:space="preserve">        Irrigation Repairs &amp; Maintanance</t>
  </si>
  <si>
    <t xml:space="preserve">   Snow removal</t>
  </si>
  <si>
    <t>Normal Operation and maintenance:</t>
  </si>
  <si>
    <t>to accommodate normal legal costs incurred during the year; for example, to cover the</t>
  </si>
  <si>
    <r>
      <t xml:space="preserve">anticipated costs of keeping an accurate list of </t>
    </r>
    <r>
      <rPr>
        <b/>
        <sz val="11"/>
        <rFont val="Arial"/>
        <family val="2"/>
      </rPr>
      <t xml:space="preserve">owners </t>
    </r>
    <r>
      <rPr>
        <sz val="11"/>
        <rFont val="Arial"/>
        <family val="2"/>
      </rPr>
      <t>of the units, as</t>
    </r>
  </si>
  <si>
    <t>Package Policy for liability, property damage</t>
  </si>
  <si>
    <t>Umbrella liability ($5,000,000)</t>
  </si>
  <si>
    <t>Directors and Officers insurance</t>
  </si>
  <si>
    <t>This is the alarm phone at the WWTP and is based on actual costs</t>
  </si>
  <si>
    <t>Telephone</t>
  </si>
  <si>
    <t>Natural gas used to operate the generator at WWTP</t>
  </si>
  <si>
    <t>System Repairs</t>
  </si>
  <si>
    <t>Labor</t>
  </si>
  <si>
    <t>Spare parts/repair</t>
  </si>
  <si>
    <t>Cost of spare parts for current repairs, and/or replacement inventory</t>
  </si>
  <si>
    <t>Grounds</t>
  </si>
  <si>
    <t>Irrigation Water</t>
  </si>
  <si>
    <t>Landscape - Contract</t>
  </si>
  <si>
    <t>Approximate cost of broken sprinkler heads, leaks, and repairs</t>
  </si>
  <si>
    <t>or replacement of pumps</t>
  </si>
  <si>
    <t xml:space="preserve">    Accounting-review of financial stmts &amp; tax return prep</t>
  </si>
  <si>
    <t>J</t>
  </si>
  <si>
    <t>Electricity</t>
  </si>
  <si>
    <t>K</t>
  </si>
  <si>
    <t>L</t>
  </si>
  <si>
    <t>M</t>
  </si>
  <si>
    <t>Deck cleaning (assume 60 open decks) (estimate $75/deck) every third year</t>
  </si>
  <si>
    <t xml:space="preserve">    Total Repairs &amp; Maintenance</t>
  </si>
  <si>
    <t xml:space="preserve">    Total Other</t>
  </si>
  <si>
    <t xml:space="preserve">    Total Insurance</t>
  </si>
  <si>
    <t xml:space="preserve">   Excise tax to Commonwealth of MA</t>
  </si>
  <si>
    <t xml:space="preserve">Sludge pumping and removal (twice a year recommended by W&amp;S),      </t>
  </si>
  <si>
    <t>This item includes;</t>
  </si>
  <si>
    <t>The snow committee recommended and the Board approved a</t>
  </si>
  <si>
    <t>Replacement cost of trees and shrubs that die during the year</t>
  </si>
  <si>
    <t>Tree removal and additional pruning</t>
  </si>
  <si>
    <t>Tree Removal and Additional Pruning</t>
  </si>
  <si>
    <t xml:space="preserve">  Natural Gas for the generator</t>
  </si>
  <si>
    <t xml:space="preserve">  Generator Maintenance</t>
  </si>
  <si>
    <t>W&amp;S Contract</t>
  </si>
  <si>
    <t>Chemicals</t>
  </si>
  <si>
    <t>Sludge Pumping &amp; Hauling</t>
  </si>
  <si>
    <t>Materials</t>
  </si>
  <si>
    <t>The contract between Pulte and Weston &amp; Samson includes Normal O&amp;M contract</t>
  </si>
  <si>
    <t>Weston &amp; Sampson contract</t>
  </si>
  <si>
    <t xml:space="preserve">    Ammonia and Nitrate testing</t>
  </si>
  <si>
    <t xml:space="preserve">Chemicals - estimated by W&amp;S ; includes costs for Methanol, Sodium Bicarbonate, </t>
  </si>
  <si>
    <t xml:space="preserve">This new contract was awarded to Weston &amp; Sampson in July of 2013.  It will </t>
  </si>
  <si>
    <t>Generator maintenance</t>
  </si>
  <si>
    <t>Security</t>
  </si>
  <si>
    <t>provide semi-annual servicing of the back-up generator.</t>
  </si>
  <si>
    <t>Excise tax to Commonwealth of MA</t>
  </si>
  <si>
    <t xml:space="preserve">  Electricity - Street lamps &amp; other non WWTP</t>
  </si>
  <si>
    <t>The Spyglass Condominum Association is a corporation.  As such it is subject to an excise</t>
  </si>
  <si>
    <t>Irrigation</t>
  </si>
  <si>
    <t>Contract with Shoreline-Spring start-up, season activity, Fall winterizing</t>
  </si>
  <si>
    <t>Irrigation contract</t>
  </si>
  <si>
    <t xml:space="preserve">    Spring Clean up </t>
  </si>
  <si>
    <t>Short-term reserve:</t>
  </si>
  <si>
    <t>Long-Term Reserves</t>
  </si>
  <si>
    <t>Long-term reserves:</t>
  </si>
  <si>
    <t xml:space="preserve">    Total long-term reserves</t>
  </si>
  <si>
    <t>Note that the contract does not include irrigation.</t>
  </si>
  <si>
    <t>40250/40410</t>
  </si>
  <si>
    <t>Spring clean up of sand from roadways</t>
  </si>
  <si>
    <t>10 Yrs to accumulate $9,751 additional  needed in 2023</t>
  </si>
  <si>
    <t>20 Yrs to accumulate $40,628 additional needed in 2033</t>
  </si>
  <si>
    <t>WWTP</t>
  </si>
  <si>
    <t>10 Yrs to accumulate $20,314 additional needed in 2023</t>
  </si>
  <si>
    <t>Concrete sidewalks</t>
  </si>
  <si>
    <t>10 Yrs to accumulate $36,566 additional needed in 2023</t>
  </si>
  <si>
    <t>25 Yrs to accumulate $897,968 additional needed in 2038</t>
  </si>
  <si>
    <t>25 Yrs to accumulate $228,754 additional needed in 2033</t>
  </si>
  <si>
    <t>20 Yrs to accumulate $193,651 additional needed in 2033</t>
  </si>
  <si>
    <t>20 Yrs to accumulate $25,121 additional needed in 2033</t>
  </si>
  <si>
    <t>N</t>
  </si>
  <si>
    <t>N-1</t>
  </si>
  <si>
    <t>N-2</t>
  </si>
  <si>
    <t>Working Capital Reserve</t>
  </si>
  <si>
    <t xml:space="preserve">    Lawn chemicals</t>
  </si>
  <si>
    <t>The working capital reserve was established to provide cash for large, unexpected</t>
  </si>
  <si>
    <t>The Board and the Finance Committee think that it is prudent to maintain this reserve</t>
  </si>
  <si>
    <t>to approximate one months expenses.  This reserve was partially replaced during the</t>
  </si>
  <si>
    <t xml:space="preserve">and unbudgeted repairs &amp; maintenance.  This reserve was used in 2012 and 2013 for </t>
  </si>
  <si>
    <t>slab-jacking, Lake Spyglass, other concrete work, and other unexpected items in 2013.</t>
  </si>
  <si>
    <t xml:space="preserve">    Mulch</t>
  </si>
  <si>
    <t xml:space="preserve"> for required outside accounting services and tax return.  </t>
  </si>
  <si>
    <t xml:space="preserve">Landscape Contract (Stoneybrook only) </t>
  </si>
  <si>
    <t>Stoneybrook</t>
  </si>
  <si>
    <t>Concrete repairs</t>
  </si>
  <si>
    <t>Painting - touch ups</t>
  </si>
  <si>
    <t xml:space="preserve">utility doors- rot on some door bottoms, repair locks, paint  </t>
  </si>
  <si>
    <t xml:space="preserve">       Tree  and plant replacement, Tree removal, add'l pruning perimeter, lawn repair</t>
  </si>
  <si>
    <t>2013 actual was $9,875 actual.  New upgrades caused increase in elec usage.</t>
  </si>
  <si>
    <t xml:space="preserve">This is the fee paid to the company that monitors alarms. </t>
  </si>
  <si>
    <t># Units:</t>
  </si>
  <si>
    <t>Drainage- some issues in lower spyglass and other spots,regrading to prevent leaks</t>
  </si>
  <si>
    <t>last quarter of 2013 by re-allocating the Long-Term reserves, and was used</t>
  </si>
  <si>
    <t xml:space="preserve">for current outstanding bills. The $200 assessment, which was  </t>
  </si>
  <si>
    <t>WWTP Reserve Operating Expense</t>
  </si>
  <si>
    <t>Discretionary Expense</t>
  </si>
  <si>
    <t xml:space="preserve">Discretionary Expense </t>
  </si>
  <si>
    <t>O</t>
  </si>
  <si>
    <t>P-1</t>
  </si>
  <si>
    <t>P-2</t>
  </si>
  <si>
    <t>P-3</t>
  </si>
  <si>
    <t>P-4</t>
  </si>
  <si>
    <t>P-5</t>
  </si>
  <si>
    <t>P-6</t>
  </si>
  <si>
    <t>P-7</t>
  </si>
  <si>
    <t>P-8</t>
  </si>
  <si>
    <t>P</t>
  </si>
  <si>
    <t>For unanticipated Expenses</t>
  </si>
  <si>
    <r>
      <t xml:space="preserve">opposed to </t>
    </r>
    <r>
      <rPr>
        <b/>
        <sz val="11"/>
        <rFont val="Arial"/>
        <family val="2"/>
      </rPr>
      <t>occupants.</t>
    </r>
  </si>
  <si>
    <t>Miscellaneous- siding, deck repairs and trim work</t>
  </si>
  <si>
    <t xml:space="preserve">       Landscape Contract </t>
  </si>
  <si>
    <t>Arbor Management 32.00 per door per month</t>
  </si>
  <si>
    <t>Miscellaneous expenses for office supplies, stamps, etc by the Board and Arbor</t>
  </si>
  <si>
    <t>Based on actual expense thru September 2015</t>
  </si>
  <si>
    <r>
      <t xml:space="preserve">  (approximately $125/</t>
    </r>
    <r>
      <rPr>
        <b/>
        <sz val="11"/>
        <rFont val="Arial"/>
        <family val="2"/>
      </rPr>
      <t>building = $3375</t>
    </r>
    <r>
      <rPr>
        <sz val="11"/>
        <rFont val="Arial"/>
        <family val="2"/>
      </rPr>
      <t>)</t>
    </r>
    <r>
      <rPr>
        <sz val="11"/>
        <color indexed="53"/>
        <rFont val="Arial"/>
        <family val="2"/>
      </rPr>
      <t xml:space="preserve"> </t>
    </r>
  </si>
  <si>
    <t>Crack X Invoices for leaks</t>
  </si>
  <si>
    <t>in 2014 brough the WCR to 16,800.00</t>
  </si>
  <si>
    <t>Arbor GL</t>
  </si>
  <si>
    <t>estimated at 3500.-4000.00</t>
  </si>
  <si>
    <t xml:space="preserve"> tax on its assets.  Estimate of 1300. minus 2014 overpayment of 763.00 </t>
  </si>
  <si>
    <t>Future pump purchases to come from WWTP long term reserve.</t>
  </si>
  <si>
    <t xml:space="preserve">  (up to 10 hrs/week), Test sampling and outside lab analysis.  Contract value is $38,400.</t>
  </si>
  <si>
    <t xml:space="preserve">Estimated hours of labor/month in case of a repair. </t>
  </si>
  <si>
    <t>This permit is issued by the State.</t>
  </si>
  <si>
    <t xml:space="preserve">We are responsible for the fee based on a 2011 agreement with Pulte. </t>
  </si>
  <si>
    <t>Fee is increasing to 8320.00</t>
  </si>
  <si>
    <t xml:space="preserve">The Landscape committee will be signing a contract with Tomasi for 2016.  Total </t>
  </si>
  <si>
    <t>For 2015 -includes tree removal and any add'l pruning</t>
  </si>
  <si>
    <t>Landscape Committee to request that irrigation be turned off at end of Sep</t>
  </si>
  <si>
    <t>Clean drains and catchbasins ($250/catch basin)done in 2015, not due in 2016.</t>
  </si>
  <si>
    <t>driveway sealing-done in 2013- not being done in 2016.</t>
  </si>
  <si>
    <t>deck staining- not being done in 2016.</t>
  </si>
  <si>
    <t xml:space="preserve">   Management Fee  ($32.00/unit)</t>
  </si>
  <si>
    <t xml:space="preserve">    Insurance analysis</t>
  </si>
  <si>
    <t>Proof total</t>
  </si>
  <si>
    <t xml:space="preserve">Based on actual of $ 18030.00 thru September 2015 increased $2K </t>
  </si>
  <si>
    <t>contract price is expected to be $75,850. Itemized below:</t>
  </si>
  <si>
    <t xml:space="preserve">No Snow reserve </t>
  </si>
  <si>
    <t>Breakdown of costs:</t>
  </si>
  <si>
    <t>contract with Taylor Lumber for 2016 based upon 70" season.</t>
  </si>
  <si>
    <t>This is electric for street lamps - budget of $1500 moved to Section H</t>
  </si>
  <si>
    <t>Electric is for pumps for irrigation and pumps for WWTP &amp; street lights</t>
  </si>
  <si>
    <t xml:space="preserve">Contingency Budget </t>
  </si>
  <si>
    <t>The following projects have been funded:</t>
  </si>
  <si>
    <t>Building maintenance as needed*</t>
  </si>
  <si>
    <t>*The following projects are included in #4 above to the extent possible:</t>
  </si>
  <si>
    <t xml:space="preserve">The following projects are not included in the 2016 budget:  </t>
  </si>
  <si>
    <t>Proof</t>
  </si>
  <si>
    <t>28+85+98</t>
  </si>
  <si>
    <t>85+28</t>
  </si>
  <si>
    <t>-</t>
  </si>
  <si>
    <t>Replacement Cost Study</t>
  </si>
  <si>
    <t>Required periodically to determine appropriate full replacement cost insurance</t>
  </si>
  <si>
    <t>2017 Budget -Draft</t>
  </si>
  <si>
    <t xml:space="preserve">  - done in 2016. </t>
  </si>
  <si>
    <t>Exterminating</t>
  </si>
  <si>
    <t>generator maintenance</t>
  </si>
  <si>
    <t>septic repairs and pump</t>
  </si>
  <si>
    <t>Gutter Cleaning</t>
  </si>
  <si>
    <t>Reserve- Wooden Picket Fencing</t>
  </si>
  <si>
    <t>Reserve- Unit Walkways</t>
  </si>
  <si>
    <t>Reserve- Vinyl Siding &amp; Trim</t>
  </si>
  <si>
    <t>Reserve-Gutters &amp; Downspouts</t>
  </si>
  <si>
    <t>Reserve - Concrete Sidewalks</t>
  </si>
  <si>
    <t>Reserve- Gazebo</t>
  </si>
  <si>
    <t>Reserve-Exterior Decks Open</t>
  </si>
  <si>
    <t>Reserve-Utility Room Doors</t>
  </si>
  <si>
    <t>Reserve-Sunroom Decks</t>
  </si>
  <si>
    <t>Total WWTP</t>
  </si>
  <si>
    <t>Accounting review done every 2 years, last done in 2016</t>
  </si>
  <si>
    <t>Septic Repairs &amp; Maintnenance</t>
  </si>
  <si>
    <t>Generator Maintenance</t>
  </si>
  <si>
    <t>Wash Buildings that need it</t>
  </si>
  <si>
    <t>Exterminating and Gutter Washing</t>
  </si>
</sst>
</file>

<file path=xl/styles.xml><?xml version="1.0" encoding="utf-8"?>
<styleSheet xmlns="http://schemas.openxmlformats.org/spreadsheetml/2006/main">
  <numFmts count="6">
    <numFmt numFmtId="6" formatCode="&quot;$&quot;#,##0_);[Red]\(&quot;$&quot;#,##0\)"/>
    <numFmt numFmtId="41" formatCode="_(* #,##0_);_(* \(#,##0\);_(* &quot;-&quot;_);_(@_)"/>
    <numFmt numFmtId="43" formatCode="_(* #,##0.00_);_(* \(#,##0.00\);_(* &quot;-&quot;??_);_(@_)"/>
    <numFmt numFmtId="164" formatCode="[$-409]mmm\-yy;@"/>
    <numFmt numFmtId="165" formatCode="&quot;$&quot;#,##0"/>
    <numFmt numFmtId="166" formatCode="_(* #,##0_);_(* \(#,##0\);_(* &quot;-&quot;??_);_(@_)"/>
  </numFmts>
  <fonts count="36">
    <font>
      <sz val="10"/>
      <name val="Arial"/>
    </font>
    <font>
      <sz val="10"/>
      <name val="Arial"/>
      <family val="2"/>
    </font>
    <font>
      <b/>
      <sz val="10"/>
      <name val="Arial"/>
      <family val="2"/>
    </font>
    <font>
      <b/>
      <sz val="14"/>
      <name val="Arial"/>
      <family val="2"/>
    </font>
    <font>
      <b/>
      <u/>
      <sz val="10"/>
      <name val="Arial"/>
      <family val="2"/>
    </font>
    <font>
      <sz val="10"/>
      <name val="Arial"/>
      <family val="2"/>
    </font>
    <font>
      <sz val="8"/>
      <name val="Arial"/>
      <family val="2"/>
    </font>
    <font>
      <b/>
      <sz val="12"/>
      <name val="Arial"/>
      <family val="2"/>
    </font>
    <font>
      <b/>
      <sz val="10"/>
      <name val="Arial"/>
      <family val="2"/>
    </font>
    <font>
      <sz val="10"/>
      <name val="Arial"/>
      <family val="2"/>
    </font>
    <font>
      <b/>
      <sz val="10"/>
      <color indexed="53"/>
      <name val="Arial"/>
      <family val="2"/>
    </font>
    <font>
      <b/>
      <sz val="10"/>
      <color indexed="12"/>
      <name val="Arial"/>
      <family val="2"/>
    </font>
    <font>
      <b/>
      <u/>
      <sz val="12"/>
      <color indexed="12"/>
      <name val="Arial"/>
      <family val="2"/>
    </font>
    <font>
      <sz val="10"/>
      <color indexed="12"/>
      <name val="Arial"/>
      <family val="2"/>
    </font>
    <font>
      <b/>
      <u/>
      <sz val="10"/>
      <color indexed="12"/>
      <name val="Arial"/>
      <family val="2"/>
    </font>
    <font>
      <sz val="9"/>
      <color indexed="12"/>
      <name val="Arial"/>
      <family val="2"/>
    </font>
    <font>
      <b/>
      <sz val="12"/>
      <color indexed="12"/>
      <name val="Arial"/>
      <family val="2"/>
    </font>
    <font>
      <b/>
      <sz val="10"/>
      <color indexed="10"/>
      <name val="Arial"/>
      <family val="2"/>
    </font>
    <font>
      <b/>
      <sz val="11"/>
      <color indexed="12"/>
      <name val="Arial"/>
      <family val="2"/>
    </font>
    <font>
      <b/>
      <sz val="11"/>
      <name val="Arial"/>
      <family val="2"/>
    </font>
    <font>
      <sz val="11"/>
      <name val="Arial"/>
      <family val="2"/>
    </font>
    <font>
      <b/>
      <sz val="11"/>
      <color indexed="53"/>
      <name val="Arial"/>
      <family val="2"/>
    </font>
    <font>
      <sz val="11"/>
      <color indexed="10"/>
      <name val="Arial"/>
      <family val="2"/>
    </font>
    <font>
      <b/>
      <sz val="11"/>
      <color indexed="10"/>
      <name val="Arial"/>
      <family val="2"/>
    </font>
    <font>
      <b/>
      <sz val="10"/>
      <color indexed="60"/>
      <name val="Arial"/>
      <family val="2"/>
    </font>
    <font>
      <sz val="10"/>
      <color indexed="60"/>
      <name val="Arial"/>
      <family val="2"/>
    </font>
    <font>
      <b/>
      <sz val="11"/>
      <color indexed="53"/>
      <name val="Arial"/>
      <family val="2"/>
    </font>
    <font>
      <sz val="11"/>
      <color indexed="53"/>
      <name val="Arial"/>
      <family val="2"/>
    </font>
    <font>
      <sz val="10"/>
      <name val="Arial"/>
    </font>
    <font>
      <b/>
      <sz val="11"/>
      <color indexed="53"/>
      <name val="Arial"/>
      <family val="2"/>
    </font>
    <font>
      <b/>
      <sz val="10"/>
      <color indexed="60"/>
      <name val="Arial"/>
      <family val="2"/>
    </font>
    <font>
      <b/>
      <sz val="10"/>
      <color indexed="49"/>
      <name val="Arial"/>
      <family val="2"/>
    </font>
    <font>
      <b/>
      <sz val="11"/>
      <color indexed="60"/>
      <name val="Arial"/>
      <family val="2"/>
    </font>
    <font>
      <b/>
      <sz val="11"/>
      <color indexed="52"/>
      <name val="Arial"/>
      <family val="2"/>
    </font>
    <font>
      <b/>
      <sz val="11"/>
      <color theme="9" tint="-0.499984740745262"/>
      <name val="Arial"/>
      <family val="2"/>
    </font>
    <font>
      <b/>
      <sz val="11"/>
      <color theme="9" tint="-0.24994659260841701"/>
      <name val="Arial"/>
      <family val="2"/>
    </font>
  </fonts>
  <fills count="3">
    <fill>
      <patternFill patternType="none"/>
    </fill>
    <fill>
      <patternFill patternType="gray125"/>
    </fill>
    <fill>
      <patternFill patternType="solid">
        <fgColor rgb="FFFFFF00"/>
        <bgColor indexed="64"/>
      </patternFill>
    </fill>
  </fills>
  <borders count="5">
    <border>
      <left/>
      <right/>
      <top/>
      <bottom/>
      <diagonal/>
    </border>
    <border>
      <left/>
      <right/>
      <top style="thin">
        <color auto="1"/>
      </top>
      <bottom style="double">
        <color auto="1"/>
      </bottom>
      <diagonal/>
    </border>
    <border>
      <left/>
      <right/>
      <top style="thin">
        <color auto="1"/>
      </top>
      <bottom style="thin">
        <color auto="1"/>
      </bottom>
      <diagonal/>
    </border>
    <border>
      <left/>
      <right/>
      <top/>
      <bottom style="double">
        <color auto="1"/>
      </bottom>
      <diagonal/>
    </border>
    <border>
      <left/>
      <right/>
      <top/>
      <bottom style="thin">
        <color auto="1"/>
      </bottom>
      <diagonal/>
    </border>
  </borders>
  <cellStyleXfs count="2">
    <xf numFmtId="0" fontId="0" fillId="0" borderId="0"/>
    <xf numFmtId="43" fontId="28" fillId="0" borderId="0" applyFont="0" applyFill="0" applyBorder="0" applyAlignment="0" applyProtection="0"/>
  </cellStyleXfs>
  <cellXfs count="161">
    <xf numFmtId="0" fontId="0" fillId="0" borderId="0" xfId="0"/>
    <xf numFmtId="0" fontId="2" fillId="0" borderId="0" xfId="0" applyFont="1"/>
    <xf numFmtId="164" fontId="4" fillId="0" borderId="0" xfId="0" applyNumberFormat="1" applyFont="1"/>
    <xf numFmtId="0" fontId="5" fillId="0" borderId="0" xfId="0" applyFont="1"/>
    <xf numFmtId="3" fontId="0" fillId="0" borderId="0" xfId="0" applyNumberFormat="1"/>
    <xf numFmtId="165" fontId="0" fillId="0" borderId="0" xfId="0" applyNumberFormat="1"/>
    <xf numFmtId="0" fontId="7" fillId="0" borderId="0" xfId="0" applyFont="1"/>
    <xf numFmtId="165" fontId="5" fillId="0" borderId="0" xfId="0" applyNumberFormat="1" applyFont="1"/>
    <xf numFmtId="3" fontId="1" fillId="0" borderId="0" xfId="0" applyNumberFormat="1" applyFont="1"/>
    <xf numFmtId="3" fontId="9" fillId="0" borderId="0" xfId="0" applyNumberFormat="1" applyFont="1"/>
    <xf numFmtId="3" fontId="7" fillId="0" borderId="0" xfId="0" applyNumberFormat="1" applyFont="1"/>
    <xf numFmtId="38" fontId="5" fillId="0" borderId="0" xfId="0" applyNumberFormat="1" applyFont="1"/>
    <xf numFmtId="38" fontId="2" fillId="0" borderId="1" xfId="0" applyNumberFormat="1" applyFont="1" applyBorder="1"/>
    <xf numFmtId="38" fontId="0" fillId="0" borderId="0" xfId="0" applyNumberFormat="1"/>
    <xf numFmtId="38" fontId="1" fillId="0" borderId="0" xfId="0" applyNumberFormat="1" applyFont="1"/>
    <xf numFmtId="38" fontId="8" fillId="0" borderId="2" xfId="0" applyNumberFormat="1" applyFont="1" applyBorder="1"/>
    <xf numFmtId="38" fontId="9" fillId="0" borderId="0" xfId="0" applyNumberFormat="1" applyFont="1"/>
    <xf numFmtId="0" fontId="2" fillId="0" borderId="0" xfId="0" applyFont="1" applyAlignment="1">
      <alignment horizontal="center"/>
    </xf>
    <xf numFmtId="37" fontId="0" fillId="0" borderId="0" xfId="0" applyNumberFormat="1"/>
    <xf numFmtId="38" fontId="2" fillId="0" borderId="0" xfId="0" applyNumberFormat="1" applyFont="1"/>
    <xf numFmtId="37" fontId="5" fillId="0" borderId="0" xfId="0" applyNumberFormat="1" applyFont="1"/>
    <xf numFmtId="0" fontId="3" fillId="0" borderId="0" xfId="0" applyFont="1" applyAlignment="1">
      <alignment horizontal="center"/>
    </xf>
    <xf numFmtId="0" fontId="0" fillId="0" borderId="0" xfId="0" applyAlignment="1">
      <alignment horizontal="center"/>
    </xf>
    <xf numFmtId="164" fontId="4" fillId="0" borderId="0" xfId="0" applyNumberFormat="1" applyFont="1" applyAlignment="1">
      <alignment horizontal="center"/>
    </xf>
    <xf numFmtId="0" fontId="2" fillId="0" borderId="0" xfId="0" applyFont="1" applyAlignment="1">
      <alignment horizontal="center" wrapText="1"/>
    </xf>
    <xf numFmtId="3" fontId="0" fillId="0" borderId="0" xfId="0" applyNumberFormat="1" applyAlignment="1">
      <alignment horizontal="center"/>
    </xf>
    <xf numFmtId="0" fontId="10" fillId="0" borderId="0" xfId="0" applyFont="1" applyAlignment="1">
      <alignment horizontal="center"/>
    </xf>
    <xf numFmtId="0" fontId="11" fillId="0" borderId="0" xfId="0" applyFont="1" applyAlignment="1">
      <alignment horizontal="right"/>
    </xf>
    <xf numFmtId="0" fontId="11" fillId="0" borderId="0" xfId="0" applyFont="1"/>
    <xf numFmtId="165" fontId="11" fillId="0" borderId="0" xfId="0" applyNumberFormat="1" applyFont="1" applyAlignment="1">
      <alignment horizontal="right"/>
    </xf>
    <xf numFmtId="0" fontId="12" fillId="0" borderId="0" xfId="0" applyFont="1"/>
    <xf numFmtId="0" fontId="13" fillId="0" borderId="0" xfId="0" applyFont="1" applyAlignment="1">
      <alignment horizontal="right"/>
    </xf>
    <xf numFmtId="0" fontId="14" fillId="0" borderId="0" xfId="0" applyFont="1"/>
    <xf numFmtId="0" fontId="15" fillId="0" borderId="0" xfId="0" applyFont="1" applyAlignment="1">
      <alignment horizontal="right"/>
    </xf>
    <xf numFmtId="0" fontId="11" fillId="0" borderId="0" xfId="0" applyFont="1" applyBorder="1" applyAlignment="1">
      <alignment horizontal="right"/>
    </xf>
    <xf numFmtId="0" fontId="14" fillId="0" borderId="0" xfId="0" applyFont="1" applyAlignment="1">
      <alignment horizontal="left"/>
    </xf>
    <xf numFmtId="0" fontId="16" fillId="0" borderId="0" xfId="0" applyFont="1"/>
    <xf numFmtId="49" fontId="0" fillId="0" borderId="0" xfId="0" applyNumberFormat="1"/>
    <xf numFmtId="0" fontId="17" fillId="0" borderId="0" xfId="0" applyFont="1"/>
    <xf numFmtId="0" fontId="0" fillId="0" borderId="0" xfId="0" applyFill="1"/>
    <xf numFmtId="0" fontId="13" fillId="0" borderId="0" xfId="0" applyFont="1" applyAlignment="1">
      <alignment horizontal="left"/>
    </xf>
    <xf numFmtId="0" fontId="18" fillId="0" borderId="0" xfId="0" applyFont="1"/>
    <xf numFmtId="0" fontId="24" fillId="0" borderId="0" xfId="0" applyFont="1" applyAlignment="1">
      <alignment horizontal="left"/>
    </xf>
    <xf numFmtId="0" fontId="15" fillId="0" borderId="0" xfId="0" applyFont="1" applyAlignment="1">
      <alignment horizontal="left"/>
    </xf>
    <xf numFmtId="0" fontId="1" fillId="0" borderId="0" xfId="0" applyFont="1" applyFill="1"/>
    <xf numFmtId="0" fontId="25" fillId="0" borderId="0" xfId="0" applyFont="1"/>
    <xf numFmtId="0" fontId="25" fillId="0" borderId="0" xfId="0" applyFont="1" applyFill="1"/>
    <xf numFmtId="0" fontId="25" fillId="0" borderId="0" xfId="0" applyFont="1" applyAlignment="1">
      <alignment horizontal="right"/>
    </xf>
    <xf numFmtId="38" fontId="25" fillId="0" borderId="0" xfId="0" applyNumberFormat="1" applyFont="1"/>
    <xf numFmtId="0" fontId="24" fillId="0" borderId="0" xfId="0" applyFont="1" applyAlignment="1">
      <alignment horizontal="center"/>
    </xf>
    <xf numFmtId="3" fontId="25" fillId="0" borderId="0" xfId="0" applyNumberFormat="1" applyFont="1"/>
    <xf numFmtId="0" fontId="20" fillId="0" borderId="0" xfId="0" applyFont="1"/>
    <xf numFmtId="0" fontId="20" fillId="0" borderId="0" xfId="0" applyFont="1" applyAlignment="1">
      <alignment wrapText="1"/>
    </xf>
    <xf numFmtId="0" fontId="21" fillId="0" borderId="0" xfId="0" applyFont="1"/>
    <xf numFmtId="41" fontId="20" fillId="0" borderId="3" xfId="0" applyNumberFormat="1" applyFont="1" applyBorder="1"/>
    <xf numFmtId="41" fontId="20" fillId="0" borderId="0" xfId="0" applyNumberFormat="1" applyFont="1"/>
    <xf numFmtId="37" fontId="20" fillId="0" borderId="0" xfId="0" applyNumberFormat="1" applyFont="1"/>
    <xf numFmtId="37" fontId="20" fillId="0" borderId="3" xfId="0" applyNumberFormat="1" applyFont="1" applyBorder="1"/>
    <xf numFmtId="37" fontId="20" fillId="0" borderId="0" xfId="0" applyNumberFormat="1" applyFont="1" applyBorder="1"/>
    <xf numFmtId="0" fontId="22" fillId="0" borderId="0" xfId="0" applyFont="1"/>
    <xf numFmtId="37" fontId="20" fillId="0" borderId="1" xfId="0" applyNumberFormat="1" applyFont="1" applyBorder="1"/>
    <xf numFmtId="0" fontId="23" fillId="0" borderId="0" xfId="0" applyFont="1"/>
    <xf numFmtId="37" fontId="20" fillId="0" borderId="0" xfId="0" applyNumberFormat="1" applyFont="1" applyAlignment="1">
      <alignment horizontal="center"/>
    </xf>
    <xf numFmtId="0" fontId="20" fillId="0" borderId="0" xfId="0" applyFont="1" applyFill="1"/>
    <xf numFmtId="0" fontId="20" fillId="0" borderId="0" xfId="0" applyFont="1" applyAlignment="1">
      <alignment horizontal="left"/>
    </xf>
    <xf numFmtId="0" fontId="26" fillId="0" borderId="0" xfId="0" applyFont="1" applyAlignment="1">
      <alignment horizontal="center"/>
    </xf>
    <xf numFmtId="0" fontId="19" fillId="0" borderId="0" xfId="0" applyFont="1" applyAlignment="1">
      <alignment horizontal="center"/>
    </xf>
    <xf numFmtId="0" fontId="26" fillId="0" borderId="0" xfId="0" applyFont="1" applyAlignment="1">
      <alignment horizontal="center" wrapText="1"/>
    </xf>
    <xf numFmtId="0" fontId="20" fillId="0" borderId="0" xfId="0" applyFont="1" applyFill="1" applyAlignment="1">
      <alignment wrapText="1"/>
    </xf>
    <xf numFmtId="41" fontId="20" fillId="0" borderId="0" xfId="0" applyNumberFormat="1" applyFont="1" applyFill="1" applyAlignment="1">
      <alignment wrapText="1"/>
    </xf>
    <xf numFmtId="38" fontId="9" fillId="0" borderId="0" xfId="0" applyNumberFormat="1" applyFont="1" applyFill="1"/>
    <xf numFmtId="38" fontId="2" fillId="0" borderId="0" xfId="0" applyNumberFormat="1" applyFont="1" applyBorder="1"/>
    <xf numFmtId="38" fontId="8" fillId="0" borderId="0" xfId="0" applyNumberFormat="1" applyFont="1" applyBorder="1"/>
    <xf numFmtId="3" fontId="9" fillId="0" borderId="0" xfId="0" applyNumberFormat="1" applyFont="1" applyBorder="1"/>
    <xf numFmtId="38" fontId="9" fillId="0" borderId="0" xfId="0" applyNumberFormat="1" applyFont="1" applyBorder="1"/>
    <xf numFmtId="38" fontId="0" fillId="0" borderId="0" xfId="0" applyNumberFormat="1" applyBorder="1"/>
    <xf numFmtId="3" fontId="2" fillId="0" borderId="0" xfId="0" applyNumberFormat="1" applyFont="1" applyBorder="1"/>
    <xf numFmtId="41" fontId="2" fillId="0" borderId="0" xfId="0" applyNumberFormat="1" applyFont="1" applyBorder="1"/>
    <xf numFmtId="3" fontId="0" fillId="0" borderId="0" xfId="0" applyNumberFormat="1" applyBorder="1"/>
    <xf numFmtId="41" fontId="0" fillId="0" borderId="0" xfId="0" applyNumberFormat="1" applyBorder="1"/>
    <xf numFmtId="0" fontId="4" fillId="0" borderId="0" xfId="0" applyFont="1" applyAlignment="1">
      <alignment horizontal="center"/>
    </xf>
    <xf numFmtId="0" fontId="19" fillId="0" borderId="0" xfId="0" applyFont="1"/>
    <xf numFmtId="0" fontId="21" fillId="0" borderId="0" xfId="0" applyFont="1" applyAlignment="1">
      <alignment horizontal="center"/>
    </xf>
    <xf numFmtId="0" fontId="29" fillId="0" borderId="0" xfId="0" applyFont="1"/>
    <xf numFmtId="0" fontId="30" fillId="0" borderId="0" xfId="0" applyFont="1" applyAlignment="1">
      <alignment horizontal="left"/>
    </xf>
    <xf numFmtId="0" fontId="31" fillId="0" borderId="0" xfId="0" applyFont="1" applyAlignment="1">
      <alignment horizontal="left"/>
    </xf>
    <xf numFmtId="0" fontId="20" fillId="0" borderId="0" xfId="0" applyFont="1" applyAlignment="1">
      <alignment horizontal="left" wrapText="1"/>
    </xf>
    <xf numFmtId="0" fontId="21" fillId="0" borderId="0" xfId="0" applyFont="1" applyAlignment="1">
      <alignment horizontal="left"/>
    </xf>
    <xf numFmtId="0" fontId="32" fillId="0" borderId="0" xfId="0" applyFont="1"/>
    <xf numFmtId="0" fontId="33" fillId="0" borderId="0" xfId="0" applyFont="1" applyAlignment="1">
      <alignment horizontal="left"/>
    </xf>
    <xf numFmtId="0" fontId="20" fillId="0" borderId="0" xfId="0" applyFont="1" applyAlignment="1">
      <alignment vertical="top"/>
    </xf>
    <xf numFmtId="0" fontId="20" fillId="0" borderId="0" xfId="0" applyFont="1" applyAlignment="1">
      <alignment horizontal="center"/>
    </xf>
    <xf numFmtId="38" fontId="2" fillId="0" borderId="2" xfId="0" applyNumberFormat="1" applyFont="1" applyBorder="1"/>
    <xf numFmtId="0" fontId="2" fillId="0" borderId="0" xfId="0" applyFont="1" applyFill="1"/>
    <xf numFmtId="0" fontId="11" fillId="0" borderId="0" xfId="0" applyFont="1" applyAlignment="1">
      <alignment horizontal="left"/>
    </xf>
    <xf numFmtId="3" fontId="2" fillId="0" borderId="0" xfId="0" applyNumberFormat="1" applyFont="1"/>
    <xf numFmtId="43" fontId="2" fillId="0" borderId="2" xfId="1" applyFont="1" applyBorder="1"/>
    <xf numFmtId="166" fontId="2" fillId="0" borderId="2" xfId="1" applyNumberFormat="1" applyFont="1" applyBorder="1"/>
    <xf numFmtId="166" fontId="20" fillId="0" borderId="0" xfId="1" applyNumberFormat="1" applyFont="1"/>
    <xf numFmtId="0" fontId="13" fillId="0" borderId="0" xfId="0" applyFont="1" applyAlignment="1">
      <alignment horizontal="left" vertical="center"/>
    </xf>
    <xf numFmtId="166" fontId="20" fillId="0" borderId="0" xfId="1" applyNumberFormat="1" applyFont="1" applyBorder="1"/>
    <xf numFmtId="0" fontId="20" fillId="0" borderId="0" xfId="0" applyFont="1" applyAlignment="1">
      <alignment wrapText="1"/>
    </xf>
    <xf numFmtId="0" fontId="20" fillId="0" borderId="0" xfId="0" applyFont="1" applyAlignment="1">
      <alignment horizontal="left" wrapText="1"/>
    </xf>
    <xf numFmtId="0" fontId="34" fillId="0" borderId="0" xfId="0" applyFont="1"/>
    <xf numFmtId="0" fontId="1" fillId="0" borderId="0" xfId="0" applyFont="1"/>
    <xf numFmtId="0" fontId="20" fillId="0" borderId="0" xfId="0" applyFont="1" applyAlignment="1">
      <alignment wrapText="1"/>
    </xf>
    <xf numFmtId="0" fontId="20" fillId="0" borderId="0" xfId="0" applyFont="1" applyAlignment="1">
      <alignment horizontal="left" wrapText="1"/>
    </xf>
    <xf numFmtId="0" fontId="20" fillId="0" borderId="0" xfId="0" applyFont="1" applyFill="1" applyAlignment="1">
      <alignment horizontal="center" wrapText="1"/>
    </xf>
    <xf numFmtId="0" fontId="20" fillId="0" borderId="0" xfId="0" applyFont="1" applyAlignment="1">
      <alignment horizontal="left"/>
    </xf>
    <xf numFmtId="38" fontId="20" fillId="0" borderId="0" xfId="0" applyNumberFormat="1" applyFont="1"/>
    <xf numFmtId="38" fontId="20" fillId="0" borderId="3" xfId="0" applyNumberFormat="1" applyFont="1" applyBorder="1"/>
    <xf numFmtId="37" fontId="20" fillId="0" borderId="3" xfId="0" applyNumberFormat="1" applyFont="1" applyBorder="1" applyAlignment="1">
      <alignment vertical="center"/>
    </xf>
    <xf numFmtId="37" fontId="20" fillId="0" borderId="0" xfId="0" applyNumberFormat="1" applyFont="1" applyBorder="1" applyAlignment="1">
      <alignment vertical="center"/>
    </xf>
    <xf numFmtId="0" fontId="20" fillId="0" borderId="0" xfId="0" applyFont="1" applyAlignment="1">
      <alignment horizontal="left" vertical="center"/>
    </xf>
    <xf numFmtId="0" fontId="20" fillId="0" borderId="0" xfId="0" applyFont="1" applyAlignment="1">
      <alignment wrapText="1"/>
    </xf>
    <xf numFmtId="0" fontId="20" fillId="0" borderId="0" xfId="0" applyFont="1" applyAlignment="1">
      <alignment horizontal="left" wrapText="1"/>
    </xf>
    <xf numFmtId="0" fontId="13" fillId="0" borderId="0" xfId="0" applyFont="1"/>
    <xf numFmtId="0" fontId="1" fillId="0" borderId="0" xfId="0" applyFont="1" applyAlignment="1">
      <alignment horizontal="left"/>
    </xf>
    <xf numFmtId="0" fontId="34" fillId="0" borderId="0" xfId="0" applyFont="1" applyAlignment="1">
      <alignment horizontal="left"/>
    </xf>
    <xf numFmtId="0" fontId="20" fillId="0" borderId="0" xfId="0" applyFont="1" applyAlignment="1">
      <alignment horizontal="left"/>
    </xf>
    <xf numFmtId="0" fontId="20" fillId="0" borderId="0" xfId="0" applyFont="1" applyFill="1" applyAlignment="1">
      <alignment horizontal="left"/>
    </xf>
    <xf numFmtId="0" fontId="20" fillId="0" borderId="0" xfId="0" applyFont="1" applyAlignment="1"/>
    <xf numFmtId="0" fontId="20" fillId="0" borderId="0" xfId="0" applyFont="1" applyAlignment="1">
      <alignment horizontal="right"/>
    </xf>
    <xf numFmtId="41" fontId="20" fillId="0" borderId="0" xfId="0" applyNumberFormat="1" applyFont="1" applyBorder="1"/>
    <xf numFmtId="41" fontId="20" fillId="0" borderId="4" xfId="0" applyNumberFormat="1" applyFont="1" applyBorder="1"/>
    <xf numFmtId="166" fontId="20" fillId="0" borderId="1" xfId="0" applyNumberFormat="1" applyFont="1" applyBorder="1"/>
    <xf numFmtId="0" fontId="20" fillId="0" borderId="0" xfId="0" applyFont="1" applyAlignment="1">
      <alignment wrapText="1"/>
    </xf>
    <xf numFmtId="0" fontId="20" fillId="0" borderId="0" xfId="0" applyFont="1" applyAlignment="1">
      <alignment horizontal="left" wrapText="1"/>
    </xf>
    <xf numFmtId="166" fontId="20" fillId="0" borderId="0" xfId="1" applyNumberFormat="1" applyFont="1" applyFill="1"/>
    <xf numFmtId="37" fontId="20" fillId="0" borderId="0" xfId="0" applyNumberFormat="1" applyFont="1" applyFill="1"/>
    <xf numFmtId="0" fontId="20" fillId="0" borderId="0" xfId="0" applyFont="1" applyAlignment="1">
      <alignment horizontal="left" wrapText="1"/>
    </xf>
    <xf numFmtId="49" fontId="20" fillId="0" borderId="0" xfId="0" applyNumberFormat="1" applyFont="1" applyFill="1"/>
    <xf numFmtId="6" fontId="20" fillId="0" borderId="0" xfId="0" applyNumberFormat="1" applyFont="1" applyAlignment="1">
      <alignment horizontal="left"/>
    </xf>
    <xf numFmtId="38" fontId="1" fillId="0" borderId="0" xfId="0" applyNumberFormat="1" applyFont="1" applyFill="1"/>
    <xf numFmtId="37" fontId="20" fillId="0" borderId="3" xfId="0" applyNumberFormat="1" applyFont="1" applyFill="1" applyBorder="1"/>
    <xf numFmtId="0" fontId="35" fillId="0" borderId="0" xfId="0" applyFont="1" applyAlignment="1">
      <alignment horizontal="left"/>
    </xf>
    <xf numFmtId="43" fontId="2" fillId="0" borderId="0" xfId="1" applyFont="1" applyBorder="1"/>
    <xf numFmtId="166" fontId="2" fillId="0" borderId="0" xfId="1" applyNumberFormat="1" applyFont="1" applyBorder="1"/>
    <xf numFmtId="43" fontId="1" fillId="0" borderId="0" xfId="1" applyFont="1" applyBorder="1"/>
    <xf numFmtId="41" fontId="1" fillId="0" borderId="0" xfId="0" applyNumberFormat="1" applyFont="1"/>
    <xf numFmtId="41" fontId="5" fillId="0" borderId="0" xfId="0" applyNumberFormat="1" applyFont="1"/>
    <xf numFmtId="0" fontId="20" fillId="0" borderId="0" xfId="0" applyFont="1" applyBorder="1"/>
    <xf numFmtId="0" fontId="20" fillId="0" borderId="0" xfId="0" applyFont="1" applyAlignment="1">
      <alignment horizontal="left" wrapText="1"/>
    </xf>
    <xf numFmtId="0" fontId="10" fillId="2" borderId="0" xfId="0" applyFont="1" applyFill="1" applyAlignment="1">
      <alignment horizontal="center"/>
    </xf>
    <xf numFmtId="37" fontId="20" fillId="2" borderId="0" xfId="0" applyNumberFormat="1" applyFont="1" applyFill="1" applyAlignment="1">
      <alignment horizontal="center"/>
    </xf>
    <xf numFmtId="0" fontId="20" fillId="0" borderId="0" xfId="0" applyFont="1" applyAlignment="1">
      <alignment horizontal="center" wrapText="1"/>
    </xf>
    <xf numFmtId="166" fontId="20" fillId="2" borderId="0" xfId="0" applyNumberFormat="1" applyFont="1" applyFill="1" applyAlignment="1">
      <alignment horizontal="center"/>
    </xf>
    <xf numFmtId="0" fontId="13" fillId="0" borderId="0" xfId="0" applyFont="1" applyFill="1" applyAlignment="1">
      <alignment horizontal="left"/>
    </xf>
    <xf numFmtId="0" fontId="13" fillId="0" borderId="0" xfId="0" applyFont="1" applyFill="1" applyAlignment="1">
      <alignment horizontal="right"/>
    </xf>
    <xf numFmtId="38" fontId="2" fillId="0" borderId="0" xfId="0" applyNumberFormat="1" applyFont="1" applyFill="1"/>
    <xf numFmtId="0" fontId="10" fillId="0" borderId="0" xfId="0" applyFont="1" applyFill="1" applyAlignment="1">
      <alignment horizontal="center"/>
    </xf>
    <xf numFmtId="0" fontId="0" fillId="0" borderId="0" xfId="0" applyFill="1" applyAlignment="1">
      <alignment horizontal="center"/>
    </xf>
    <xf numFmtId="3" fontId="0" fillId="0" borderId="0" xfId="0" applyNumberFormat="1" applyFont="1" applyBorder="1"/>
    <xf numFmtId="3" fontId="2" fillId="0" borderId="0" xfId="0" quotePrefix="1" applyNumberFormat="1" applyFont="1"/>
    <xf numFmtId="3" fontId="0" fillId="0" borderId="0" xfId="0" applyNumberFormat="1" applyFill="1"/>
    <xf numFmtId="38" fontId="0" fillId="0" borderId="0" xfId="0" applyNumberFormat="1" applyFont="1"/>
    <xf numFmtId="3" fontId="20" fillId="0" borderId="0" xfId="0" applyNumberFormat="1" applyFont="1"/>
    <xf numFmtId="0" fontId="20" fillId="0" borderId="0" xfId="0" applyFont="1" applyAlignment="1">
      <alignment horizontal="left" wrapText="1"/>
    </xf>
    <xf numFmtId="0" fontId="20" fillId="0" borderId="0" xfId="0" applyFont="1" applyAlignment="1">
      <alignment wrapText="1"/>
    </xf>
    <xf numFmtId="0" fontId="20" fillId="0" borderId="0" xfId="0" applyFont="1" applyAlignment="1">
      <alignment horizontal="left" wrapText="1"/>
    </xf>
    <xf numFmtId="38" fontId="1" fillId="0" borderId="0" xfId="0" applyNumberFormat="1" applyFont="1" applyBorder="1"/>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enableFormatConditionsCalculation="0">
    <tabColor indexed="47"/>
  </sheetPr>
  <dimension ref="A1:BW460"/>
  <sheetViews>
    <sheetView tabSelected="1" view="pageBreakPreview" zoomScale="75" zoomScaleNormal="100" zoomScaleSheetLayoutView="75" workbookViewId="0">
      <pane xSplit="4" ySplit="4" topLeftCell="E21" activePane="bottomRight" state="frozen"/>
      <selection pane="topRight" activeCell="B1" sqref="B1"/>
      <selection pane="bottomLeft" activeCell="A7" sqref="A7"/>
      <selection pane="bottomRight" activeCell="R55" sqref="R55"/>
    </sheetView>
  </sheetViews>
  <sheetFormatPr defaultColWidth="8.85546875" defaultRowHeight="12.75"/>
  <cols>
    <col min="2" max="2" width="11.7109375" hidden="1" customWidth="1"/>
    <col min="3" max="3" width="49.7109375" customWidth="1"/>
    <col min="4" max="4" width="11.7109375" style="1" customWidth="1"/>
    <col min="5" max="5" width="12.28515625" style="1" customWidth="1"/>
    <col min="6" max="17" width="10.7109375" customWidth="1"/>
    <col min="18" max="18" width="13.140625" customWidth="1"/>
    <col min="19" max="19" width="19.85546875" style="22" customWidth="1"/>
    <col min="20" max="20" width="11.42578125" bestFit="1" customWidth="1"/>
    <col min="21" max="21" width="18.42578125" customWidth="1"/>
  </cols>
  <sheetData>
    <row r="1" spans="1:75" ht="18">
      <c r="D1" s="21" t="s">
        <v>10</v>
      </c>
      <c r="E1" s="21"/>
    </row>
    <row r="2" spans="1:75">
      <c r="D2" s="17" t="s">
        <v>242</v>
      </c>
      <c r="E2" s="17"/>
    </row>
    <row r="3" spans="1:75">
      <c r="D3" s="17" t="s">
        <v>15</v>
      </c>
      <c r="E3" s="17"/>
    </row>
    <row r="4" spans="1:75">
      <c r="A4" s="104" t="s">
        <v>206</v>
      </c>
      <c r="B4" t="s">
        <v>29</v>
      </c>
      <c r="F4" s="23">
        <v>42766</v>
      </c>
      <c r="G4" s="23">
        <v>42794</v>
      </c>
      <c r="H4" s="23">
        <v>42825</v>
      </c>
      <c r="I4" s="23">
        <v>42855</v>
      </c>
      <c r="J4" s="23">
        <v>42886</v>
      </c>
      <c r="K4" s="23">
        <v>42916</v>
      </c>
      <c r="L4" s="23">
        <v>42947</v>
      </c>
      <c r="M4" s="23">
        <v>42978</v>
      </c>
      <c r="N4" s="23">
        <v>43008</v>
      </c>
      <c r="O4" s="23">
        <v>43039</v>
      </c>
      <c r="P4" s="23">
        <v>43069</v>
      </c>
      <c r="Q4" s="23">
        <v>43100</v>
      </c>
      <c r="R4" s="80" t="s">
        <v>1</v>
      </c>
      <c r="S4" s="24" t="s">
        <v>28</v>
      </c>
      <c r="T4" s="24" t="s">
        <v>236</v>
      </c>
      <c r="U4" s="24"/>
    </row>
    <row r="5" spans="1:75">
      <c r="F5" s="2"/>
      <c r="G5" s="2"/>
      <c r="H5" s="2"/>
      <c r="I5" s="2"/>
      <c r="J5" s="2"/>
      <c r="K5" s="2"/>
      <c r="L5" s="2"/>
      <c r="M5" s="2"/>
      <c r="N5" s="2"/>
      <c r="O5" s="2"/>
      <c r="P5" s="2"/>
      <c r="Q5" s="2"/>
      <c r="R5" s="3"/>
    </row>
    <row r="6" spans="1:75">
      <c r="D6" s="27" t="s">
        <v>179</v>
      </c>
      <c r="E6" s="27"/>
      <c r="F6" s="3">
        <v>84</v>
      </c>
      <c r="G6" s="3">
        <v>84</v>
      </c>
      <c r="H6" s="3">
        <v>84</v>
      </c>
      <c r="I6" s="3">
        <v>84</v>
      </c>
      <c r="J6" s="3">
        <v>84</v>
      </c>
      <c r="K6" s="3">
        <v>84</v>
      </c>
      <c r="L6" s="3">
        <v>84</v>
      </c>
      <c r="M6" s="3">
        <v>84</v>
      </c>
      <c r="N6" s="3">
        <v>84</v>
      </c>
      <c r="O6" s="3">
        <v>84</v>
      </c>
      <c r="P6" s="3">
        <v>84</v>
      </c>
      <c r="Q6" s="3">
        <v>84</v>
      </c>
      <c r="R6" s="3"/>
    </row>
    <row r="7" spans="1:75" hidden="1">
      <c r="D7" s="27"/>
      <c r="E7" s="27"/>
      <c r="F7" s="3"/>
      <c r="G7" s="3"/>
      <c r="H7" s="3"/>
      <c r="I7" s="3"/>
      <c r="J7" s="3"/>
      <c r="K7" s="3"/>
      <c r="L7" s="3"/>
      <c r="M7" s="3"/>
      <c r="N7" s="3"/>
      <c r="O7" s="3"/>
      <c r="P7" s="3"/>
      <c r="Q7" s="3"/>
      <c r="R7" s="3"/>
    </row>
    <row r="8" spans="1:75" hidden="1">
      <c r="D8" s="27"/>
      <c r="E8" s="27"/>
      <c r="F8" s="3"/>
      <c r="G8" s="3"/>
      <c r="H8" s="3"/>
      <c r="I8" s="3"/>
      <c r="J8" s="3"/>
      <c r="K8" s="3"/>
      <c r="L8" s="3"/>
      <c r="M8" s="3"/>
      <c r="N8" s="3"/>
      <c r="O8" s="3"/>
      <c r="P8" s="3"/>
      <c r="Q8" s="3"/>
      <c r="R8" s="3"/>
    </row>
    <row r="9" spans="1:75">
      <c r="D9" s="28"/>
      <c r="E9" s="28"/>
      <c r="F9" s="3"/>
      <c r="G9" s="3"/>
      <c r="H9" s="3"/>
      <c r="I9" s="3"/>
      <c r="J9" s="3"/>
      <c r="K9" s="3"/>
      <c r="L9" s="3"/>
      <c r="M9" s="3"/>
      <c r="N9" s="3"/>
      <c r="O9" s="3"/>
      <c r="P9" s="3"/>
      <c r="Q9" s="3"/>
      <c r="R9" s="3"/>
    </row>
    <row r="10" spans="1:75" s="5" customFormat="1">
      <c r="D10" s="29" t="s">
        <v>2</v>
      </c>
      <c r="E10" s="29"/>
      <c r="F10" s="20">
        <v>458</v>
      </c>
      <c r="G10" s="20">
        <v>458</v>
      </c>
      <c r="H10" s="20">
        <v>458</v>
      </c>
      <c r="I10" s="20">
        <v>458</v>
      </c>
      <c r="J10" s="20">
        <v>458</v>
      </c>
      <c r="K10" s="20">
        <v>458</v>
      </c>
      <c r="L10" s="20">
        <v>458</v>
      </c>
      <c r="M10" s="20">
        <v>458</v>
      </c>
      <c r="N10" s="20">
        <v>458</v>
      </c>
      <c r="O10" s="20">
        <v>458</v>
      </c>
      <c r="P10" s="20">
        <v>458</v>
      </c>
      <c r="Q10" s="20">
        <v>458</v>
      </c>
      <c r="R10" s="7"/>
    </row>
    <row r="11" spans="1:75">
      <c r="D11" s="28"/>
      <c r="E11" s="28"/>
      <c r="F11" s="3"/>
      <c r="G11" s="3"/>
      <c r="H11" s="3"/>
      <c r="I11" s="3"/>
      <c r="J11" s="3"/>
      <c r="K11" s="3"/>
      <c r="L11" s="3"/>
      <c r="M11" s="3"/>
      <c r="N11" s="3"/>
      <c r="O11" s="3"/>
      <c r="P11" s="3"/>
      <c r="Q11" s="3"/>
      <c r="R11" s="3"/>
    </row>
    <row r="12" spans="1:75" ht="15.75">
      <c r="C12" s="30" t="s">
        <v>0</v>
      </c>
      <c r="E12" s="30"/>
      <c r="F12" s="3"/>
      <c r="G12" s="3"/>
      <c r="H12" s="3"/>
      <c r="I12" s="3"/>
      <c r="J12" s="3"/>
      <c r="K12" s="3"/>
      <c r="L12" s="3"/>
      <c r="M12" s="3"/>
      <c r="N12" s="3"/>
      <c r="O12" s="3"/>
      <c r="P12" s="3"/>
      <c r="Q12" s="3"/>
      <c r="R12" s="3"/>
    </row>
    <row r="13" spans="1:75">
      <c r="A13">
        <v>6310</v>
      </c>
      <c r="C13" s="40" t="s">
        <v>52</v>
      </c>
      <c r="E13" s="31"/>
      <c r="F13" s="11">
        <f t="shared" ref="F13:Q13" si="0">F10*(F6+F7)</f>
        <v>38472</v>
      </c>
      <c r="G13" s="11">
        <f t="shared" si="0"/>
        <v>38472</v>
      </c>
      <c r="H13" s="11">
        <f t="shared" si="0"/>
        <v>38472</v>
      </c>
      <c r="I13" s="11">
        <f t="shared" si="0"/>
        <v>38472</v>
      </c>
      <c r="J13" s="11">
        <f t="shared" si="0"/>
        <v>38472</v>
      </c>
      <c r="K13" s="11">
        <f t="shared" si="0"/>
        <v>38472</v>
      </c>
      <c r="L13" s="11">
        <f t="shared" si="0"/>
        <v>38472</v>
      </c>
      <c r="M13" s="11">
        <f t="shared" si="0"/>
        <v>38472</v>
      </c>
      <c r="N13" s="11">
        <f t="shared" si="0"/>
        <v>38472</v>
      </c>
      <c r="O13" s="11">
        <f t="shared" si="0"/>
        <v>38472</v>
      </c>
      <c r="P13" s="11">
        <f t="shared" si="0"/>
        <v>38472</v>
      </c>
      <c r="Q13" s="11">
        <f t="shared" si="0"/>
        <v>38472</v>
      </c>
      <c r="R13" s="11">
        <f>SUM(F13:Q13)</f>
        <v>461664</v>
      </c>
      <c r="T13" s="13"/>
      <c r="U13" s="13"/>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row>
    <row r="14" spans="1:75" hidden="1">
      <c r="C14" s="40" t="s">
        <v>53</v>
      </c>
      <c r="E14" s="31"/>
      <c r="F14" s="11">
        <v>0</v>
      </c>
      <c r="G14" s="11">
        <f t="shared" ref="G14:Q14" si="1">(G10*2)*(G6-F6)</f>
        <v>0</v>
      </c>
      <c r="H14" s="11">
        <f t="shared" si="1"/>
        <v>0</v>
      </c>
      <c r="I14" s="11">
        <f t="shared" si="1"/>
        <v>0</v>
      </c>
      <c r="J14" s="11">
        <f t="shared" si="1"/>
        <v>0</v>
      </c>
      <c r="K14" s="11">
        <f t="shared" si="1"/>
        <v>0</v>
      </c>
      <c r="L14" s="11">
        <f t="shared" si="1"/>
        <v>0</v>
      </c>
      <c r="M14" s="11">
        <f t="shared" si="1"/>
        <v>0</v>
      </c>
      <c r="N14" s="11">
        <f t="shared" si="1"/>
        <v>0</v>
      </c>
      <c r="O14" s="11">
        <f t="shared" si="1"/>
        <v>0</v>
      </c>
      <c r="P14" s="11">
        <f t="shared" si="1"/>
        <v>0</v>
      </c>
      <c r="Q14" s="11">
        <f t="shared" si="1"/>
        <v>0</v>
      </c>
      <c r="R14" s="11">
        <f>SUM(F14:Q14)</f>
        <v>0</v>
      </c>
      <c r="T14" s="13"/>
      <c r="U14" s="13"/>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row>
    <row r="15" spans="1:75">
      <c r="A15">
        <v>6920</v>
      </c>
      <c r="C15" s="40" t="s">
        <v>54</v>
      </c>
      <c r="E15" s="31"/>
      <c r="F15" s="11">
        <v>0</v>
      </c>
      <c r="G15" s="11">
        <v>0</v>
      </c>
      <c r="H15" s="11">
        <v>0</v>
      </c>
      <c r="I15" s="11">
        <v>0</v>
      </c>
      <c r="J15" s="11">
        <v>0</v>
      </c>
      <c r="K15" s="11">
        <v>0</v>
      </c>
      <c r="L15" s="11">
        <v>0</v>
      </c>
      <c r="M15" s="11">
        <v>0</v>
      </c>
      <c r="N15" s="11">
        <v>0</v>
      </c>
      <c r="O15" s="11">
        <v>0</v>
      </c>
      <c r="P15" s="11">
        <v>0</v>
      </c>
      <c r="Q15" s="11">
        <v>0</v>
      </c>
      <c r="R15" s="11">
        <f>SUM(F15:Q15)</f>
        <v>0</v>
      </c>
      <c r="T15" s="13"/>
      <c r="U15" s="13"/>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row>
    <row r="16" spans="1:75" s="1" customFormat="1" ht="13.5" thickBot="1">
      <c r="C16" s="28" t="s">
        <v>55</v>
      </c>
      <c r="E16" s="28"/>
      <c r="F16" s="12">
        <f t="shared" ref="F16:R16" si="2">SUM(F13:F15)</f>
        <v>38472</v>
      </c>
      <c r="G16" s="12">
        <f t="shared" si="2"/>
        <v>38472</v>
      </c>
      <c r="H16" s="12">
        <f t="shared" si="2"/>
        <v>38472</v>
      </c>
      <c r="I16" s="12">
        <f t="shared" si="2"/>
        <v>38472</v>
      </c>
      <c r="J16" s="12">
        <f t="shared" si="2"/>
        <v>38472</v>
      </c>
      <c r="K16" s="12">
        <f t="shared" si="2"/>
        <v>38472</v>
      </c>
      <c r="L16" s="12">
        <f t="shared" si="2"/>
        <v>38472</v>
      </c>
      <c r="M16" s="12">
        <f t="shared" si="2"/>
        <v>38472</v>
      </c>
      <c r="N16" s="12">
        <f t="shared" si="2"/>
        <v>38472</v>
      </c>
      <c r="O16" s="12">
        <f t="shared" si="2"/>
        <v>38472</v>
      </c>
      <c r="P16" s="12">
        <f t="shared" si="2"/>
        <v>38472</v>
      </c>
      <c r="Q16" s="12">
        <f t="shared" si="2"/>
        <v>38472</v>
      </c>
      <c r="R16" s="12">
        <f t="shared" si="2"/>
        <v>461664</v>
      </c>
      <c r="S16" s="17"/>
      <c r="T16" s="71">
        <f>SUM(E16:Q16)</f>
        <v>461664</v>
      </c>
      <c r="U16" s="71"/>
      <c r="V16" s="95"/>
      <c r="W16" s="95"/>
      <c r="X16" s="95"/>
      <c r="Y16" s="95"/>
      <c r="Z16" s="95"/>
      <c r="AA16" s="95"/>
      <c r="AB16" s="95"/>
      <c r="AC16" s="95"/>
      <c r="AD16" s="95"/>
      <c r="AE16" s="95"/>
      <c r="AF16" s="95"/>
      <c r="AG16" s="95"/>
      <c r="AH16" s="95"/>
      <c r="AI16" s="95"/>
      <c r="AJ16" s="95"/>
      <c r="AK16" s="95"/>
      <c r="AL16" s="95"/>
      <c r="AM16" s="95"/>
      <c r="AN16" s="95"/>
      <c r="AO16" s="95"/>
      <c r="AP16" s="95"/>
      <c r="AQ16" s="95"/>
      <c r="AR16" s="95"/>
      <c r="AS16" s="95"/>
      <c r="AT16" s="95"/>
      <c r="AU16" s="95"/>
      <c r="AV16" s="95"/>
      <c r="AW16" s="95"/>
      <c r="AX16" s="95"/>
      <c r="AY16" s="95"/>
      <c r="AZ16" s="95"/>
      <c r="BA16" s="95"/>
      <c r="BB16" s="95"/>
      <c r="BC16" s="95"/>
      <c r="BD16" s="95"/>
      <c r="BE16" s="95"/>
      <c r="BF16" s="95"/>
      <c r="BG16" s="95"/>
      <c r="BH16" s="95"/>
      <c r="BI16" s="95"/>
      <c r="BJ16" s="95"/>
      <c r="BK16" s="95"/>
      <c r="BL16" s="95"/>
      <c r="BM16" s="95"/>
      <c r="BN16" s="95"/>
      <c r="BO16" s="95"/>
      <c r="BP16" s="95"/>
      <c r="BQ16" s="95"/>
      <c r="BR16" s="95"/>
      <c r="BS16" s="95"/>
      <c r="BT16" s="95"/>
      <c r="BU16" s="95"/>
      <c r="BV16" s="95"/>
      <c r="BW16" s="95"/>
    </row>
    <row r="17" spans="1:75" ht="13.5" thickTop="1">
      <c r="D17" s="28"/>
      <c r="E17" s="28"/>
      <c r="F17" s="13"/>
      <c r="G17" s="13"/>
      <c r="H17" s="13"/>
      <c r="I17" s="13"/>
      <c r="J17" s="13"/>
      <c r="K17" s="13"/>
      <c r="L17" s="13"/>
      <c r="M17" s="13"/>
      <c r="N17" s="13"/>
      <c r="O17" s="13"/>
      <c r="P17" s="13"/>
      <c r="Q17" s="13"/>
      <c r="R17" s="13"/>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row>
    <row r="18" spans="1:75">
      <c r="D18" s="28"/>
      <c r="E18" s="28"/>
      <c r="F18" s="13"/>
      <c r="G18" s="13"/>
      <c r="H18" s="13"/>
      <c r="I18" s="13"/>
      <c r="J18" s="13"/>
      <c r="K18" s="13"/>
      <c r="L18" s="13"/>
      <c r="M18" s="13"/>
      <c r="N18" s="13"/>
      <c r="O18" s="13"/>
      <c r="P18" s="13"/>
      <c r="Q18" s="13"/>
      <c r="R18" s="13"/>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row>
    <row r="19" spans="1:75">
      <c r="C19" s="32" t="s">
        <v>3</v>
      </c>
      <c r="E19" s="32"/>
      <c r="F19" s="14"/>
      <c r="G19" s="14"/>
      <c r="H19" s="14"/>
      <c r="I19" s="14"/>
      <c r="J19" s="14"/>
      <c r="K19" s="14"/>
      <c r="L19" s="14"/>
      <c r="M19" s="14"/>
      <c r="N19" s="14"/>
      <c r="O19" s="14"/>
      <c r="P19" s="14"/>
      <c r="Q19" s="14"/>
      <c r="R19" s="11"/>
      <c r="T19" s="8"/>
      <c r="U19" s="8"/>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row>
    <row r="20" spans="1:75">
      <c r="A20">
        <v>7010</v>
      </c>
      <c r="B20">
        <v>40160</v>
      </c>
      <c r="C20" s="40" t="s">
        <v>221</v>
      </c>
      <c r="E20" s="31"/>
      <c r="F20" s="14">
        <f>32*84</f>
        <v>2688</v>
      </c>
      <c r="G20" s="14">
        <f t="shared" ref="G20:Q20" si="3">32*84</f>
        <v>2688</v>
      </c>
      <c r="H20" s="14">
        <f t="shared" si="3"/>
        <v>2688</v>
      </c>
      <c r="I20" s="14">
        <f t="shared" si="3"/>
        <v>2688</v>
      </c>
      <c r="J20" s="14">
        <f t="shared" si="3"/>
        <v>2688</v>
      </c>
      <c r="K20" s="14">
        <f t="shared" si="3"/>
        <v>2688</v>
      </c>
      <c r="L20" s="14">
        <f t="shared" si="3"/>
        <v>2688</v>
      </c>
      <c r="M20" s="14">
        <f t="shared" si="3"/>
        <v>2688</v>
      </c>
      <c r="N20" s="14">
        <f t="shared" si="3"/>
        <v>2688</v>
      </c>
      <c r="O20" s="14">
        <f t="shared" si="3"/>
        <v>2688</v>
      </c>
      <c r="P20" s="14">
        <f t="shared" si="3"/>
        <v>2688</v>
      </c>
      <c r="Q20" s="14">
        <f t="shared" si="3"/>
        <v>2688</v>
      </c>
      <c r="R20" s="11">
        <f t="shared" ref="R20:R26" si="4">SUM(F20:Q20)</f>
        <v>32256</v>
      </c>
      <c r="S20" s="26" t="s">
        <v>17</v>
      </c>
      <c r="T20" s="14"/>
      <c r="U20" s="1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row>
    <row r="21" spans="1:75">
      <c r="A21">
        <v>7020</v>
      </c>
      <c r="B21">
        <v>40150</v>
      </c>
      <c r="C21" s="43" t="s">
        <v>104</v>
      </c>
      <c r="E21" s="31"/>
      <c r="F21" s="14"/>
      <c r="G21" s="14"/>
      <c r="H21" s="14"/>
      <c r="I21" s="14"/>
      <c r="J21" s="14"/>
      <c r="K21" s="14">
        <v>1000</v>
      </c>
      <c r="L21" s="14"/>
      <c r="M21" s="14"/>
      <c r="N21" s="14"/>
      <c r="O21" s="14"/>
      <c r="P21" s="14"/>
      <c r="Q21" s="14"/>
      <c r="R21" s="11">
        <f t="shared" si="4"/>
        <v>1000</v>
      </c>
      <c r="S21" s="26" t="s">
        <v>18</v>
      </c>
      <c r="T21" s="14"/>
      <c r="U21" s="1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row>
    <row r="22" spans="1:75">
      <c r="A22">
        <v>7160</v>
      </c>
      <c r="B22" s="39">
        <v>40803</v>
      </c>
      <c r="C22" s="40" t="s">
        <v>46</v>
      </c>
      <c r="E22" s="31"/>
      <c r="F22" s="139">
        <f>1000/12</f>
        <v>83.333333333333329</v>
      </c>
      <c r="G22" s="139">
        <f t="shared" ref="G22:Q22" si="5">1000/12</f>
        <v>83.333333333333329</v>
      </c>
      <c r="H22" s="139">
        <f t="shared" si="5"/>
        <v>83.333333333333329</v>
      </c>
      <c r="I22" s="139">
        <f t="shared" si="5"/>
        <v>83.333333333333329</v>
      </c>
      <c r="J22" s="139">
        <f t="shared" si="5"/>
        <v>83.333333333333329</v>
      </c>
      <c r="K22" s="139">
        <f t="shared" si="5"/>
        <v>83.333333333333329</v>
      </c>
      <c r="L22" s="139">
        <f t="shared" si="5"/>
        <v>83.333333333333329</v>
      </c>
      <c r="M22" s="139">
        <f t="shared" si="5"/>
        <v>83.333333333333329</v>
      </c>
      <c r="N22" s="139">
        <f t="shared" si="5"/>
        <v>83.333333333333329</v>
      </c>
      <c r="O22" s="139">
        <f t="shared" si="5"/>
        <v>83.333333333333329</v>
      </c>
      <c r="P22" s="139">
        <f t="shared" si="5"/>
        <v>83.333333333333329</v>
      </c>
      <c r="Q22" s="139">
        <f t="shared" si="5"/>
        <v>83.333333333333329</v>
      </c>
      <c r="R22" s="140">
        <f t="shared" si="4"/>
        <v>1000.0000000000001</v>
      </c>
      <c r="S22" s="26" t="s">
        <v>19</v>
      </c>
      <c r="T22" s="14"/>
      <c r="U22" s="1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row>
    <row r="23" spans="1:75" hidden="1">
      <c r="B23">
        <v>40804</v>
      </c>
      <c r="C23" s="40" t="s">
        <v>47</v>
      </c>
      <c r="E23" s="31"/>
      <c r="F23" s="14"/>
      <c r="G23" s="14"/>
      <c r="H23" s="14"/>
      <c r="I23" s="14"/>
      <c r="J23" s="14"/>
      <c r="K23" s="14"/>
      <c r="L23" s="14"/>
      <c r="M23" s="14"/>
      <c r="N23" s="14"/>
      <c r="O23" s="14"/>
      <c r="P23" s="14"/>
      <c r="Q23" s="14"/>
      <c r="R23" s="11">
        <f t="shared" si="4"/>
        <v>0</v>
      </c>
      <c r="S23" s="26" t="s">
        <v>20</v>
      </c>
      <c r="T23" s="14"/>
      <c r="U23" s="1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row>
    <row r="24" spans="1:75">
      <c r="C24" s="40" t="s">
        <v>114</v>
      </c>
      <c r="E24" s="31"/>
      <c r="F24" s="14"/>
      <c r="G24" s="14"/>
      <c r="H24" s="133">
        <v>2000</v>
      </c>
      <c r="I24" s="14"/>
      <c r="J24" s="14"/>
      <c r="K24" s="14"/>
      <c r="L24" s="14"/>
      <c r="M24" s="14"/>
      <c r="N24" s="14"/>
      <c r="O24" s="14"/>
      <c r="P24" s="14"/>
      <c r="Q24" s="14"/>
      <c r="R24" s="11">
        <f t="shared" si="4"/>
        <v>2000</v>
      </c>
      <c r="S24" s="26" t="s">
        <v>21</v>
      </c>
      <c r="T24" s="14"/>
      <c r="U24" s="1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row>
    <row r="25" spans="1:75">
      <c r="C25" s="43" t="s">
        <v>222</v>
      </c>
      <c r="E25" s="33"/>
      <c r="F25" s="14"/>
      <c r="G25" s="14"/>
      <c r="H25" s="14"/>
      <c r="I25" s="14"/>
      <c r="J25" s="14"/>
      <c r="K25" s="14"/>
      <c r="L25" s="14"/>
      <c r="M25" s="14"/>
      <c r="N25" s="14"/>
      <c r="O25" s="14"/>
      <c r="P25" s="14"/>
      <c r="Q25" s="14"/>
      <c r="R25" s="11">
        <f t="shared" si="4"/>
        <v>0</v>
      </c>
      <c r="S25" s="26" t="s">
        <v>22</v>
      </c>
      <c r="T25" s="14"/>
      <c r="U25" s="1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row>
    <row r="26" spans="1:75">
      <c r="A26">
        <v>7890</v>
      </c>
      <c r="B26" s="37" t="s">
        <v>147</v>
      </c>
      <c r="C26" s="40" t="s">
        <v>48</v>
      </c>
      <c r="E26" s="31"/>
      <c r="F26" s="14">
        <f>1100/12</f>
        <v>91.666666666666671</v>
      </c>
      <c r="G26" s="14">
        <f t="shared" ref="G26:Q26" si="6">1100/12</f>
        <v>91.666666666666671</v>
      </c>
      <c r="H26" s="14">
        <f t="shared" si="6"/>
        <v>91.666666666666671</v>
      </c>
      <c r="I26" s="14">
        <f t="shared" si="6"/>
        <v>91.666666666666671</v>
      </c>
      <c r="J26" s="14">
        <f t="shared" si="6"/>
        <v>91.666666666666671</v>
      </c>
      <c r="K26" s="14">
        <f t="shared" si="6"/>
        <v>91.666666666666671</v>
      </c>
      <c r="L26" s="14">
        <f t="shared" si="6"/>
        <v>91.666666666666671</v>
      </c>
      <c r="M26" s="14">
        <f t="shared" si="6"/>
        <v>91.666666666666671</v>
      </c>
      <c r="N26" s="14">
        <f t="shared" si="6"/>
        <v>91.666666666666671</v>
      </c>
      <c r="O26" s="14">
        <f t="shared" si="6"/>
        <v>91.666666666666671</v>
      </c>
      <c r="P26" s="14">
        <f t="shared" si="6"/>
        <v>91.666666666666671</v>
      </c>
      <c r="Q26" s="14">
        <f t="shared" si="6"/>
        <v>91.666666666666671</v>
      </c>
      <c r="R26" s="11">
        <f t="shared" si="4"/>
        <v>1099.9999999999998</v>
      </c>
      <c r="S26" s="26" t="s">
        <v>23</v>
      </c>
      <c r="T26" s="14"/>
      <c r="U26" s="1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row>
    <row r="27" spans="1:75">
      <c r="B27" s="37"/>
      <c r="C27" s="37"/>
      <c r="D27" s="40"/>
      <c r="E27" s="31"/>
      <c r="F27" s="14"/>
      <c r="G27" s="14"/>
      <c r="H27" s="14"/>
      <c r="I27" s="14"/>
      <c r="J27" s="14"/>
      <c r="K27" s="14"/>
      <c r="L27" s="14"/>
      <c r="M27" s="14"/>
      <c r="N27" s="14"/>
      <c r="O27" s="14"/>
      <c r="P27" s="14"/>
      <c r="Q27" s="14"/>
      <c r="R27" s="11"/>
      <c r="S27" s="26"/>
      <c r="T27" s="14"/>
      <c r="U27" s="1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row>
    <row r="28" spans="1:75" s="1" customFormat="1">
      <c r="D28" s="34" t="s">
        <v>6</v>
      </c>
      <c r="E28" s="34"/>
      <c r="F28" s="92">
        <f>SUM(F20:F27)</f>
        <v>2863</v>
      </c>
      <c r="G28" s="92">
        <f t="shared" ref="G28:R28" si="7">SUM(G20:G26)</f>
        <v>2863</v>
      </c>
      <c r="H28" s="92">
        <f t="shared" si="7"/>
        <v>4863.0000000000009</v>
      </c>
      <c r="I28" s="92">
        <f t="shared" si="7"/>
        <v>2863</v>
      </c>
      <c r="J28" s="92">
        <f t="shared" si="7"/>
        <v>2863</v>
      </c>
      <c r="K28" s="92">
        <f t="shared" si="7"/>
        <v>3863</v>
      </c>
      <c r="L28" s="92">
        <f t="shared" si="7"/>
        <v>2863</v>
      </c>
      <c r="M28" s="92">
        <f t="shared" si="7"/>
        <v>2863</v>
      </c>
      <c r="N28" s="92">
        <f t="shared" si="7"/>
        <v>2863</v>
      </c>
      <c r="O28" s="92">
        <f t="shared" si="7"/>
        <v>2863</v>
      </c>
      <c r="P28" s="92">
        <f t="shared" si="7"/>
        <v>2863</v>
      </c>
      <c r="Q28" s="92">
        <f t="shared" si="7"/>
        <v>2863</v>
      </c>
      <c r="R28" s="92">
        <f t="shared" si="7"/>
        <v>37356</v>
      </c>
      <c r="S28" s="26"/>
      <c r="T28" s="71">
        <f>SUM(F28:Q28)</f>
        <v>37356</v>
      </c>
      <c r="U28" s="71" t="s">
        <v>16</v>
      </c>
      <c r="V28" s="95"/>
      <c r="W28" s="95"/>
      <c r="X28" s="95"/>
      <c r="Y28" s="95"/>
      <c r="Z28" s="95"/>
      <c r="AA28" s="95"/>
      <c r="AB28" s="95"/>
      <c r="AC28" s="95"/>
      <c r="AD28" s="95"/>
      <c r="AE28" s="95"/>
      <c r="AF28" s="95"/>
      <c r="AG28" s="95"/>
      <c r="AH28" s="95"/>
      <c r="AI28" s="95"/>
      <c r="AJ28" s="95"/>
      <c r="AK28" s="95"/>
      <c r="AL28" s="95"/>
      <c r="AM28" s="95"/>
      <c r="AN28" s="95"/>
      <c r="AO28" s="95"/>
      <c r="AP28" s="95"/>
      <c r="AQ28" s="95"/>
      <c r="AR28" s="95"/>
      <c r="AS28" s="95"/>
      <c r="AT28" s="95"/>
      <c r="AU28" s="95"/>
      <c r="AV28" s="95"/>
      <c r="AW28" s="95"/>
      <c r="AX28" s="95"/>
      <c r="AY28" s="95"/>
      <c r="AZ28" s="95"/>
      <c r="BA28" s="95"/>
      <c r="BB28" s="95"/>
      <c r="BC28" s="95"/>
      <c r="BD28" s="95"/>
      <c r="BE28" s="95"/>
      <c r="BF28" s="95"/>
      <c r="BG28" s="95"/>
      <c r="BH28" s="95"/>
      <c r="BI28" s="95"/>
      <c r="BJ28" s="95"/>
      <c r="BK28" s="95"/>
      <c r="BL28" s="95"/>
      <c r="BM28" s="95"/>
      <c r="BN28" s="95"/>
      <c r="BO28" s="95"/>
      <c r="BP28" s="95"/>
      <c r="BQ28" s="95"/>
      <c r="BR28" s="95"/>
      <c r="BS28" s="95"/>
      <c r="BT28" s="95"/>
      <c r="BU28" s="95"/>
      <c r="BV28" s="95"/>
      <c r="BW28" s="95"/>
    </row>
    <row r="29" spans="1:75">
      <c r="D29" s="31"/>
      <c r="E29" s="31"/>
      <c r="F29" s="16"/>
      <c r="G29" s="16"/>
      <c r="H29" s="16"/>
      <c r="I29" s="16"/>
      <c r="J29" s="16"/>
      <c r="K29" s="16"/>
      <c r="L29" s="16"/>
      <c r="M29" s="16"/>
      <c r="N29" s="16"/>
      <c r="O29" s="16"/>
      <c r="P29" s="16"/>
      <c r="Q29" s="16"/>
      <c r="R29" s="16"/>
      <c r="S29" s="26"/>
      <c r="T29" s="9"/>
      <c r="U29" s="9"/>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row>
    <row r="30" spans="1:75">
      <c r="C30" s="35" t="s">
        <v>4</v>
      </c>
      <c r="E30" s="35"/>
      <c r="F30" s="16"/>
      <c r="G30" s="16"/>
      <c r="H30" s="16"/>
      <c r="I30" s="16"/>
      <c r="J30" s="16"/>
      <c r="K30" s="16"/>
      <c r="L30" s="16"/>
      <c r="M30" s="16"/>
      <c r="N30" s="16"/>
      <c r="O30" s="16"/>
      <c r="P30" s="16"/>
      <c r="Q30" s="16"/>
      <c r="R30" s="16"/>
      <c r="S30" s="26"/>
      <c r="T30" s="9"/>
      <c r="U30" s="9"/>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row>
    <row r="31" spans="1:75">
      <c r="C31" s="1"/>
    </row>
    <row r="32" spans="1:75">
      <c r="B32" s="39"/>
      <c r="C32" s="42" t="s">
        <v>78</v>
      </c>
      <c r="E32" s="31"/>
      <c r="F32" s="16"/>
      <c r="G32" s="16"/>
      <c r="H32" s="16"/>
      <c r="I32" s="16"/>
      <c r="J32" s="16"/>
      <c r="K32" s="16"/>
      <c r="L32" s="16"/>
      <c r="M32" s="16"/>
      <c r="N32" s="16"/>
      <c r="O32" s="16"/>
      <c r="P32" s="16"/>
      <c r="Q32" s="16"/>
      <c r="R32" s="16"/>
      <c r="T32" s="16"/>
      <c r="U32" s="16"/>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row>
    <row r="33" spans="1:75">
      <c r="A33">
        <v>9150</v>
      </c>
      <c r="B33" s="39">
        <v>40615</v>
      </c>
      <c r="C33" s="40" t="s">
        <v>37</v>
      </c>
      <c r="E33" s="31"/>
      <c r="F33" s="19">
        <f>SUM(F34:F38)</f>
        <v>4416.666666666667</v>
      </c>
      <c r="G33" s="19">
        <f t="shared" ref="G33:Q33" si="8">SUM(G34:G38)</f>
        <v>4891.666666666667</v>
      </c>
      <c r="H33" s="19">
        <f t="shared" si="8"/>
        <v>4416.666666666667</v>
      </c>
      <c r="I33" s="19">
        <f t="shared" si="8"/>
        <v>4416.666666666667</v>
      </c>
      <c r="J33" s="19">
        <f t="shared" si="8"/>
        <v>4416.666666666667</v>
      </c>
      <c r="K33" s="19">
        <f t="shared" si="8"/>
        <v>7566.666666666667</v>
      </c>
      <c r="L33" s="19">
        <f t="shared" si="8"/>
        <v>4416.666666666667</v>
      </c>
      <c r="M33" s="19">
        <f t="shared" si="8"/>
        <v>4891.666666666667</v>
      </c>
      <c r="N33" s="19">
        <f t="shared" si="8"/>
        <v>4416.666666666667</v>
      </c>
      <c r="O33" s="19">
        <f t="shared" si="8"/>
        <v>4416.666666666667</v>
      </c>
      <c r="P33" s="19">
        <f t="shared" si="8"/>
        <v>4416.666666666667</v>
      </c>
      <c r="Q33" s="19">
        <f t="shared" si="8"/>
        <v>7566.666666666667</v>
      </c>
      <c r="R33" s="19">
        <f t="shared" ref="R33:R50" si="9">SUM(F33:Q33)</f>
        <v>60249.999999999993</v>
      </c>
      <c r="S33" s="26" t="s">
        <v>24</v>
      </c>
      <c r="T33" s="16"/>
      <c r="U33" s="16"/>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row>
    <row r="34" spans="1:75">
      <c r="B34" s="39"/>
      <c r="C34" s="40"/>
      <c r="D34" s="104" t="s">
        <v>123</v>
      </c>
      <c r="E34" s="31"/>
      <c r="F34" s="16">
        <v>3200</v>
      </c>
      <c r="G34" s="16">
        <v>3200</v>
      </c>
      <c r="H34" s="16">
        <v>3200</v>
      </c>
      <c r="I34" s="16">
        <v>3200</v>
      </c>
      <c r="J34" s="16">
        <v>3200</v>
      </c>
      <c r="K34" s="16">
        <v>3200</v>
      </c>
      <c r="L34" s="16">
        <v>3200</v>
      </c>
      <c r="M34" s="16">
        <v>3200</v>
      </c>
      <c r="N34" s="16">
        <v>3200</v>
      </c>
      <c r="O34" s="16">
        <v>3200</v>
      </c>
      <c r="P34" s="16">
        <v>3200</v>
      </c>
      <c r="Q34" s="16">
        <v>3200</v>
      </c>
      <c r="R34" s="16">
        <f t="shared" si="9"/>
        <v>38400</v>
      </c>
      <c r="S34" s="26"/>
      <c r="T34" s="16"/>
      <c r="U34" s="16"/>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row>
    <row r="35" spans="1:75">
      <c r="B35" s="39"/>
      <c r="C35" s="40"/>
      <c r="D35" s="104" t="s">
        <v>124</v>
      </c>
      <c r="E35" s="31"/>
      <c r="F35" s="16">
        <f>5400/12</f>
        <v>450</v>
      </c>
      <c r="G35" s="16">
        <f t="shared" ref="G35:Q35" si="10">5400/12</f>
        <v>450</v>
      </c>
      <c r="H35" s="16">
        <f t="shared" si="10"/>
        <v>450</v>
      </c>
      <c r="I35" s="16">
        <f t="shared" si="10"/>
        <v>450</v>
      </c>
      <c r="J35" s="16">
        <f t="shared" si="10"/>
        <v>450</v>
      </c>
      <c r="K35" s="16">
        <f t="shared" si="10"/>
        <v>450</v>
      </c>
      <c r="L35" s="16">
        <f t="shared" si="10"/>
        <v>450</v>
      </c>
      <c r="M35" s="16">
        <f t="shared" si="10"/>
        <v>450</v>
      </c>
      <c r="N35" s="16">
        <f t="shared" si="10"/>
        <v>450</v>
      </c>
      <c r="O35" s="16">
        <f t="shared" si="10"/>
        <v>450</v>
      </c>
      <c r="P35" s="16">
        <f t="shared" si="10"/>
        <v>450</v>
      </c>
      <c r="Q35" s="16">
        <f t="shared" si="10"/>
        <v>450</v>
      </c>
      <c r="R35" s="16">
        <f t="shared" si="9"/>
        <v>5400</v>
      </c>
      <c r="S35" s="26"/>
      <c r="T35" s="16"/>
      <c r="U35" s="16"/>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row>
    <row r="36" spans="1:75">
      <c r="B36" s="39"/>
      <c r="C36" s="40"/>
      <c r="D36" s="104" t="s">
        <v>125</v>
      </c>
      <c r="E36" s="31"/>
      <c r="F36" s="16">
        <v>350</v>
      </c>
      <c r="G36" s="16">
        <v>350</v>
      </c>
      <c r="H36" s="16">
        <v>350</v>
      </c>
      <c r="I36" s="16">
        <v>350</v>
      </c>
      <c r="J36" s="16">
        <v>350</v>
      </c>
      <c r="K36" s="16">
        <v>3500</v>
      </c>
      <c r="L36" s="16">
        <v>350</v>
      </c>
      <c r="M36" s="16">
        <v>350</v>
      </c>
      <c r="N36" s="16">
        <v>350</v>
      </c>
      <c r="O36" s="16">
        <v>350</v>
      </c>
      <c r="P36" s="16">
        <v>350</v>
      </c>
      <c r="Q36" s="16">
        <v>3500</v>
      </c>
      <c r="R36" s="16">
        <f t="shared" si="9"/>
        <v>10500</v>
      </c>
      <c r="S36" s="26"/>
      <c r="T36" s="16"/>
      <c r="U36" s="16"/>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row>
    <row r="37" spans="1:75">
      <c r="B37" s="39"/>
      <c r="C37" s="40"/>
      <c r="D37" s="104" t="s">
        <v>246</v>
      </c>
      <c r="E37" s="31"/>
      <c r="F37" s="16">
        <f>5000/12</f>
        <v>416.66666666666669</v>
      </c>
      <c r="G37" s="16">
        <f t="shared" ref="G37:Q37" si="11">5000/12</f>
        <v>416.66666666666669</v>
      </c>
      <c r="H37" s="16">
        <f t="shared" si="11"/>
        <v>416.66666666666669</v>
      </c>
      <c r="I37" s="16">
        <f t="shared" si="11"/>
        <v>416.66666666666669</v>
      </c>
      <c r="J37" s="16">
        <f t="shared" si="11"/>
        <v>416.66666666666669</v>
      </c>
      <c r="K37" s="16">
        <f t="shared" si="11"/>
        <v>416.66666666666669</v>
      </c>
      <c r="L37" s="16">
        <f t="shared" si="11"/>
        <v>416.66666666666669</v>
      </c>
      <c r="M37" s="16">
        <f t="shared" si="11"/>
        <v>416.66666666666669</v>
      </c>
      <c r="N37" s="16">
        <f t="shared" si="11"/>
        <v>416.66666666666669</v>
      </c>
      <c r="O37" s="16">
        <f t="shared" si="11"/>
        <v>416.66666666666669</v>
      </c>
      <c r="P37" s="16">
        <f t="shared" si="11"/>
        <v>416.66666666666669</v>
      </c>
      <c r="Q37" s="16">
        <f t="shared" si="11"/>
        <v>416.66666666666669</v>
      </c>
      <c r="R37" s="160">
        <f t="shared" si="9"/>
        <v>5000</v>
      </c>
      <c r="S37" s="26"/>
      <c r="T37" s="16"/>
      <c r="U37" s="16"/>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row>
    <row r="38" spans="1:75">
      <c r="B38" s="39"/>
      <c r="C38" s="40"/>
      <c r="D38" s="104" t="s">
        <v>245</v>
      </c>
      <c r="E38" s="31"/>
      <c r="F38" s="16"/>
      <c r="G38" s="16">
        <v>475</v>
      </c>
      <c r="H38" s="16"/>
      <c r="I38" s="16"/>
      <c r="J38" s="16"/>
      <c r="K38" s="16"/>
      <c r="L38" s="16"/>
      <c r="M38" s="16">
        <v>475</v>
      </c>
      <c r="N38" s="16"/>
      <c r="O38" s="16"/>
      <c r="P38" s="16"/>
      <c r="Q38" s="16"/>
      <c r="R38" s="160">
        <f t="shared" si="9"/>
        <v>950</v>
      </c>
      <c r="S38" s="26"/>
      <c r="T38" s="16"/>
      <c r="U38" s="16"/>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row>
    <row r="39" spans="1:75">
      <c r="B39" s="39"/>
      <c r="C39" s="40"/>
      <c r="E39" s="31"/>
      <c r="F39" s="16"/>
      <c r="G39" s="16"/>
      <c r="H39" s="16"/>
      <c r="I39" s="16"/>
      <c r="J39" s="16"/>
      <c r="K39" s="16"/>
      <c r="L39" s="16"/>
      <c r="M39" s="16"/>
      <c r="N39" s="16"/>
      <c r="O39" s="16"/>
      <c r="P39" s="16"/>
      <c r="Q39" s="16"/>
      <c r="R39" s="71"/>
      <c r="S39" s="26"/>
      <c r="T39" s="16"/>
      <c r="U39" s="16"/>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row>
    <row r="40" spans="1:75" hidden="1">
      <c r="A40">
        <v>9160</v>
      </c>
      <c r="B40" s="39">
        <v>40650</v>
      </c>
      <c r="C40" s="40" t="s">
        <v>42</v>
      </c>
      <c r="E40" s="31"/>
      <c r="F40" s="71"/>
      <c r="G40" s="71"/>
      <c r="H40" s="71"/>
      <c r="I40" s="71"/>
      <c r="J40" s="71"/>
      <c r="K40" s="71"/>
      <c r="L40" s="71"/>
      <c r="M40" s="71"/>
      <c r="N40" s="71"/>
      <c r="O40" s="71"/>
      <c r="P40" s="71"/>
      <c r="Q40" s="71"/>
      <c r="R40" s="71">
        <f t="shared" si="9"/>
        <v>0</v>
      </c>
      <c r="S40" s="26" t="s">
        <v>24</v>
      </c>
      <c r="T40" s="16"/>
      <c r="U40" s="16"/>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row>
    <row r="41" spans="1:75" hidden="1">
      <c r="B41" s="39"/>
      <c r="C41" s="40"/>
      <c r="D41" s="104" t="s">
        <v>96</v>
      </c>
      <c r="E41" s="31"/>
      <c r="F41" s="74"/>
      <c r="G41" s="74"/>
      <c r="H41" s="74"/>
      <c r="I41" s="74"/>
      <c r="J41" s="74"/>
      <c r="K41" s="74"/>
      <c r="L41" s="74"/>
      <c r="M41" s="74"/>
      <c r="N41" s="74"/>
      <c r="O41" s="74"/>
      <c r="P41" s="74"/>
      <c r="Q41" s="74"/>
      <c r="R41" s="16">
        <f t="shared" si="9"/>
        <v>0</v>
      </c>
      <c r="S41" s="26"/>
      <c r="T41" s="16"/>
      <c r="U41" s="16"/>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row>
    <row r="42" spans="1:75" hidden="1">
      <c r="B42" s="39"/>
      <c r="C42" s="40"/>
      <c r="D42" s="104" t="s">
        <v>126</v>
      </c>
      <c r="E42" s="31"/>
      <c r="F42" s="74"/>
      <c r="G42" s="74"/>
      <c r="H42" s="74"/>
      <c r="I42" s="74"/>
      <c r="J42" s="74"/>
      <c r="K42" s="74"/>
      <c r="L42" s="74"/>
      <c r="M42" s="74"/>
      <c r="N42" s="74"/>
      <c r="O42" s="74"/>
      <c r="P42" s="74"/>
      <c r="Q42" s="74"/>
      <c r="R42" s="16">
        <f t="shared" si="9"/>
        <v>0</v>
      </c>
      <c r="S42" s="26"/>
      <c r="T42" s="16"/>
      <c r="U42" s="16"/>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row>
    <row r="43" spans="1:75" hidden="1">
      <c r="B43" s="39"/>
      <c r="C43" s="40"/>
      <c r="D43" s="104"/>
      <c r="E43" s="31"/>
      <c r="F43" s="74"/>
      <c r="G43" s="74"/>
      <c r="H43" s="74"/>
      <c r="I43" s="74"/>
      <c r="J43" s="74"/>
      <c r="K43" s="74"/>
      <c r="L43" s="74"/>
      <c r="M43" s="74"/>
      <c r="N43" s="74"/>
      <c r="O43" s="74"/>
      <c r="P43" s="74"/>
      <c r="Q43" s="74"/>
      <c r="R43" s="16">
        <f t="shared" si="9"/>
        <v>0</v>
      </c>
      <c r="S43" s="26"/>
      <c r="T43" s="16"/>
      <c r="U43" s="16"/>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row>
    <row r="44" spans="1:75" hidden="1">
      <c r="B44" s="39"/>
      <c r="C44" s="40"/>
      <c r="D44" s="104"/>
      <c r="E44" s="31"/>
      <c r="F44" s="74"/>
      <c r="G44" s="74"/>
      <c r="H44" s="74"/>
      <c r="I44" s="74"/>
      <c r="J44" s="74"/>
      <c r="K44" s="74"/>
      <c r="L44" s="74"/>
      <c r="M44" s="74"/>
      <c r="N44" s="74"/>
      <c r="O44" s="74"/>
      <c r="P44" s="74"/>
      <c r="Q44" s="74"/>
      <c r="R44" s="16"/>
      <c r="S44" s="26"/>
      <c r="T44" s="16"/>
      <c r="U44" s="16"/>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row>
    <row r="45" spans="1:75">
      <c r="A45">
        <v>8910</v>
      </c>
      <c r="B45" s="39">
        <v>40625</v>
      </c>
      <c r="C45" s="40" t="s">
        <v>38</v>
      </c>
      <c r="E45" s="31"/>
      <c r="F45" s="16">
        <f>24000/12</f>
        <v>2000</v>
      </c>
      <c r="G45" s="16">
        <f t="shared" ref="G45:P45" si="12">24000/12</f>
        <v>2000</v>
      </c>
      <c r="H45" s="16">
        <f t="shared" si="12"/>
        <v>2000</v>
      </c>
      <c r="I45" s="16">
        <f t="shared" si="12"/>
        <v>2000</v>
      </c>
      <c r="J45" s="16">
        <f t="shared" si="12"/>
        <v>2000</v>
      </c>
      <c r="K45" s="16">
        <f t="shared" si="12"/>
        <v>2000</v>
      </c>
      <c r="L45" s="16">
        <f t="shared" si="12"/>
        <v>2000</v>
      </c>
      <c r="M45" s="16">
        <f t="shared" si="12"/>
        <v>2000</v>
      </c>
      <c r="N45" s="16">
        <f t="shared" si="12"/>
        <v>2000</v>
      </c>
      <c r="O45" s="16">
        <f t="shared" si="12"/>
        <v>2000</v>
      </c>
      <c r="P45" s="16">
        <f t="shared" si="12"/>
        <v>2000</v>
      </c>
      <c r="Q45" s="70">
        <v>4000</v>
      </c>
      <c r="R45" s="70">
        <v>26000</v>
      </c>
      <c r="S45" s="26" t="s">
        <v>24</v>
      </c>
      <c r="U45" s="16"/>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row>
    <row r="46" spans="1:75">
      <c r="A46">
        <v>8990</v>
      </c>
      <c r="B46" s="39">
        <v>40630</v>
      </c>
      <c r="C46" s="40" t="s">
        <v>39</v>
      </c>
      <c r="E46" s="31"/>
      <c r="F46" s="14">
        <v>45</v>
      </c>
      <c r="G46" s="14">
        <v>45</v>
      </c>
      <c r="H46" s="14">
        <v>45</v>
      </c>
      <c r="I46" s="14">
        <v>45</v>
      </c>
      <c r="J46" s="14">
        <v>45</v>
      </c>
      <c r="K46" s="14">
        <v>45</v>
      </c>
      <c r="L46" s="14">
        <v>45</v>
      </c>
      <c r="M46" s="14">
        <v>45</v>
      </c>
      <c r="N46" s="14">
        <v>45</v>
      </c>
      <c r="O46" s="14">
        <v>45</v>
      </c>
      <c r="P46" s="14">
        <v>45</v>
      </c>
      <c r="Q46" s="133">
        <v>45</v>
      </c>
      <c r="R46" s="70">
        <f t="shared" si="9"/>
        <v>540</v>
      </c>
      <c r="S46" s="26" t="s">
        <v>24</v>
      </c>
      <c r="T46" s="16"/>
      <c r="U46" s="16"/>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row>
    <row r="47" spans="1:75">
      <c r="A47">
        <v>9161</v>
      </c>
      <c r="B47" s="39">
        <v>40635</v>
      </c>
      <c r="C47" s="40" t="s">
        <v>121</v>
      </c>
      <c r="E47" s="31"/>
      <c r="F47" s="14">
        <v>30</v>
      </c>
      <c r="G47" s="14">
        <v>30</v>
      </c>
      <c r="H47" s="14">
        <v>30</v>
      </c>
      <c r="I47" s="14">
        <v>30</v>
      </c>
      <c r="J47" s="14">
        <v>30</v>
      </c>
      <c r="K47" s="14">
        <v>30</v>
      </c>
      <c r="L47" s="14">
        <v>30</v>
      </c>
      <c r="M47" s="14">
        <v>30</v>
      </c>
      <c r="N47" s="14">
        <v>30</v>
      </c>
      <c r="O47" s="14">
        <v>30</v>
      </c>
      <c r="P47" s="14">
        <v>30</v>
      </c>
      <c r="Q47" s="14">
        <v>30</v>
      </c>
      <c r="R47" s="16">
        <f t="shared" si="9"/>
        <v>360</v>
      </c>
      <c r="S47" s="26" t="s">
        <v>24</v>
      </c>
      <c r="T47" s="16"/>
      <c r="U47" s="16"/>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row>
    <row r="48" spans="1:75">
      <c r="A48">
        <v>9161</v>
      </c>
      <c r="B48" s="39"/>
      <c r="C48" s="40" t="s">
        <v>122</v>
      </c>
      <c r="E48" s="31"/>
      <c r="F48" s="14"/>
      <c r="G48" s="14"/>
      <c r="H48" s="14"/>
      <c r="I48" s="14"/>
      <c r="J48" s="14"/>
      <c r="K48" s="14"/>
      <c r="L48" s="14"/>
      <c r="M48" s="14"/>
      <c r="N48" s="14"/>
      <c r="O48" s="14"/>
      <c r="P48" s="14"/>
      <c r="Q48" s="14"/>
      <c r="R48" s="16">
        <f t="shared" si="9"/>
        <v>0</v>
      </c>
      <c r="S48" s="26" t="s">
        <v>24</v>
      </c>
      <c r="T48" s="16"/>
      <c r="U48" s="16"/>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row>
    <row r="49" spans="1:75">
      <c r="A49">
        <v>9650</v>
      </c>
      <c r="B49" s="39">
        <v>40640</v>
      </c>
      <c r="C49" s="40" t="s">
        <v>40</v>
      </c>
      <c r="E49" s="31"/>
      <c r="F49" s="14">
        <f>706/12</f>
        <v>58.833333333333336</v>
      </c>
      <c r="G49" s="14">
        <f t="shared" ref="G49:Q49" si="13">706/12</f>
        <v>58.833333333333336</v>
      </c>
      <c r="H49" s="14">
        <f t="shared" si="13"/>
        <v>58.833333333333336</v>
      </c>
      <c r="I49" s="14">
        <f t="shared" si="13"/>
        <v>58.833333333333336</v>
      </c>
      <c r="J49" s="14">
        <f t="shared" si="13"/>
        <v>58.833333333333336</v>
      </c>
      <c r="K49" s="14">
        <f t="shared" si="13"/>
        <v>58.833333333333336</v>
      </c>
      <c r="L49" s="14">
        <f t="shared" si="13"/>
        <v>58.833333333333336</v>
      </c>
      <c r="M49" s="14">
        <f t="shared" si="13"/>
        <v>58.833333333333336</v>
      </c>
      <c r="N49" s="14">
        <f t="shared" si="13"/>
        <v>58.833333333333336</v>
      </c>
      <c r="O49" s="14">
        <f t="shared" si="13"/>
        <v>58.833333333333336</v>
      </c>
      <c r="P49" s="14">
        <f t="shared" si="13"/>
        <v>58.833333333333336</v>
      </c>
      <c r="Q49" s="14">
        <f t="shared" si="13"/>
        <v>58.833333333333336</v>
      </c>
      <c r="R49" s="16">
        <f t="shared" si="9"/>
        <v>706.00000000000011</v>
      </c>
      <c r="S49" s="26" t="s">
        <v>24</v>
      </c>
      <c r="T49" s="16"/>
      <c r="U49" s="16"/>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row>
    <row r="50" spans="1:75">
      <c r="A50">
        <v>9655</v>
      </c>
      <c r="B50" s="39"/>
      <c r="C50" s="40" t="s">
        <v>41</v>
      </c>
      <c r="E50" s="31"/>
      <c r="F50" s="16">
        <v>0</v>
      </c>
      <c r="G50" s="16">
        <v>0</v>
      </c>
      <c r="H50" s="16">
        <v>0</v>
      </c>
      <c r="I50" s="16">
        <v>0</v>
      </c>
      <c r="J50" s="16">
        <v>0</v>
      </c>
      <c r="K50" s="16">
        <v>0</v>
      </c>
      <c r="L50" s="16">
        <v>0</v>
      </c>
      <c r="M50" s="16">
        <v>0</v>
      </c>
      <c r="N50" s="16">
        <v>0</v>
      </c>
      <c r="O50" s="16">
        <v>0</v>
      </c>
      <c r="P50" s="16">
        <v>8320</v>
      </c>
      <c r="Q50" s="16">
        <v>0</v>
      </c>
      <c r="R50" s="16">
        <f t="shared" si="9"/>
        <v>8320</v>
      </c>
      <c r="S50" s="26" t="s">
        <v>24</v>
      </c>
      <c r="T50" s="16"/>
      <c r="U50" s="16"/>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row>
    <row r="51" spans="1:75" s="1" customFormat="1">
      <c r="B51" s="93"/>
      <c r="C51" s="84" t="s">
        <v>77</v>
      </c>
      <c r="E51" s="27"/>
      <c r="F51" s="92">
        <f>F33+F40+SUM(F45:F50)</f>
        <v>6550.5</v>
      </c>
      <c r="G51" s="92">
        <f t="shared" ref="G51:R51" si="14">G33+G40+SUM(G45:G50)</f>
        <v>7025.5</v>
      </c>
      <c r="H51" s="92">
        <f t="shared" si="14"/>
        <v>6550.5</v>
      </c>
      <c r="I51" s="92">
        <f t="shared" si="14"/>
        <v>6550.5</v>
      </c>
      <c r="J51" s="92">
        <f t="shared" si="14"/>
        <v>6550.5</v>
      </c>
      <c r="K51" s="92">
        <f t="shared" si="14"/>
        <v>9700.5</v>
      </c>
      <c r="L51" s="92">
        <f t="shared" si="14"/>
        <v>6550.5</v>
      </c>
      <c r="M51" s="92">
        <f t="shared" si="14"/>
        <v>7025.5</v>
      </c>
      <c r="N51" s="92">
        <f t="shared" si="14"/>
        <v>6550.5</v>
      </c>
      <c r="O51" s="92">
        <f t="shared" si="14"/>
        <v>6550.5</v>
      </c>
      <c r="P51" s="92">
        <f t="shared" si="14"/>
        <v>14870.5</v>
      </c>
      <c r="Q51" s="92">
        <f t="shared" si="14"/>
        <v>11700.5</v>
      </c>
      <c r="R51" s="92">
        <f t="shared" si="14"/>
        <v>96176</v>
      </c>
      <c r="S51" s="26"/>
      <c r="T51" s="71">
        <f>SUM(F51:Q51)</f>
        <v>96176</v>
      </c>
      <c r="U51" s="19"/>
      <c r="V51" s="95"/>
      <c r="W51" s="95"/>
      <c r="X51" s="95"/>
      <c r="Y51" s="95"/>
      <c r="Z51" s="95"/>
      <c r="AA51" s="95"/>
      <c r="AB51" s="95"/>
      <c r="AC51" s="95"/>
      <c r="AD51" s="95"/>
      <c r="AE51" s="95"/>
      <c r="AF51" s="95"/>
      <c r="AG51" s="95"/>
      <c r="AH51" s="95"/>
      <c r="AI51" s="95"/>
      <c r="AJ51" s="95"/>
      <c r="AK51" s="95"/>
      <c r="AL51" s="95"/>
      <c r="AM51" s="95"/>
      <c r="AN51" s="95"/>
      <c r="AO51" s="95"/>
      <c r="AP51" s="95"/>
      <c r="AQ51" s="95"/>
      <c r="AR51" s="95"/>
      <c r="AS51" s="95"/>
      <c r="AT51" s="95"/>
      <c r="AU51" s="95"/>
      <c r="AV51" s="95"/>
      <c r="AW51" s="95"/>
      <c r="AX51" s="95"/>
      <c r="AY51" s="95"/>
      <c r="AZ51" s="95"/>
      <c r="BA51" s="95"/>
      <c r="BB51" s="95"/>
      <c r="BC51" s="95"/>
      <c r="BD51" s="95"/>
      <c r="BE51" s="95"/>
      <c r="BF51" s="95"/>
      <c r="BG51" s="95"/>
      <c r="BH51" s="95"/>
      <c r="BI51" s="95"/>
      <c r="BJ51" s="95"/>
      <c r="BK51" s="95"/>
      <c r="BL51" s="95"/>
      <c r="BM51" s="95"/>
      <c r="BN51" s="95"/>
      <c r="BO51" s="95"/>
      <c r="BP51" s="95"/>
      <c r="BQ51" s="95"/>
      <c r="BR51" s="95"/>
      <c r="BS51" s="95"/>
      <c r="BT51" s="95"/>
      <c r="BU51" s="95"/>
      <c r="BV51" s="95"/>
      <c r="BW51" s="95"/>
    </row>
    <row r="52" spans="1:75">
      <c r="B52" s="39"/>
      <c r="C52" s="40"/>
      <c r="E52" s="31"/>
      <c r="F52" s="16"/>
      <c r="G52" s="16"/>
      <c r="H52" s="16"/>
      <c r="I52" s="16"/>
      <c r="J52" s="16"/>
      <c r="K52" s="16"/>
      <c r="L52" s="16"/>
      <c r="M52" s="16"/>
      <c r="N52" s="16"/>
      <c r="O52" s="16"/>
      <c r="P52" s="16"/>
      <c r="Q52" s="16"/>
      <c r="R52" s="16"/>
      <c r="S52" s="26"/>
      <c r="T52" s="16"/>
      <c r="U52" s="16"/>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row>
    <row r="53" spans="1:75">
      <c r="B53" s="39"/>
      <c r="C53" s="42" t="s">
        <v>80</v>
      </c>
      <c r="E53" s="31"/>
      <c r="F53" s="16"/>
      <c r="G53" s="16"/>
      <c r="H53" s="16"/>
      <c r="I53" s="16"/>
      <c r="J53" s="16"/>
      <c r="K53" s="16"/>
      <c r="L53" s="16"/>
      <c r="M53" s="16"/>
      <c r="N53" s="16"/>
      <c r="O53" s="16"/>
      <c r="P53" s="16"/>
      <c r="Q53" s="16"/>
      <c r="R53" s="16"/>
      <c r="S53" s="26"/>
      <c r="T53" s="16"/>
      <c r="U53" s="16"/>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row>
    <row r="54" spans="1:75">
      <c r="B54" s="39"/>
      <c r="C54" s="85" t="s">
        <v>82</v>
      </c>
      <c r="E54" s="31"/>
      <c r="F54" s="14"/>
      <c r="G54" s="14"/>
      <c r="H54" s="14"/>
      <c r="I54" s="14"/>
      <c r="J54" s="14"/>
      <c r="K54" s="14"/>
      <c r="L54" s="14"/>
      <c r="M54" s="14"/>
      <c r="N54" s="14"/>
      <c r="O54" s="14"/>
      <c r="P54" s="14"/>
      <c r="Q54" s="14"/>
      <c r="R54" s="16"/>
      <c r="S54" s="26"/>
      <c r="T54" s="16"/>
      <c r="U54" s="16"/>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row>
    <row r="55" spans="1:75">
      <c r="A55">
        <v>9610</v>
      </c>
      <c r="B55" s="39">
        <v>40702</v>
      </c>
      <c r="C55" s="40" t="s">
        <v>199</v>
      </c>
      <c r="E55" s="31"/>
      <c r="F55" s="16"/>
      <c r="G55" s="16"/>
      <c r="H55" s="16"/>
      <c r="I55" s="70">
        <f>75650/8</f>
        <v>9456.25</v>
      </c>
      <c r="J55" s="70">
        <f t="shared" ref="J55:P55" si="15">75650/8</f>
        <v>9456.25</v>
      </c>
      <c r="K55" s="70">
        <f t="shared" si="15"/>
        <v>9456.25</v>
      </c>
      <c r="L55" s="70">
        <f t="shared" si="15"/>
        <v>9456.25</v>
      </c>
      <c r="M55" s="70">
        <f t="shared" si="15"/>
        <v>9456.25</v>
      </c>
      <c r="N55" s="70">
        <f t="shared" si="15"/>
        <v>9456.25</v>
      </c>
      <c r="O55" s="70">
        <f t="shared" si="15"/>
        <v>9456.25</v>
      </c>
      <c r="P55" s="70">
        <f t="shared" si="15"/>
        <v>9456.25</v>
      </c>
      <c r="Q55" s="70"/>
      <c r="R55" s="70">
        <f>SUM(F55:Q55)</f>
        <v>75650</v>
      </c>
      <c r="S55" s="26" t="s">
        <v>25</v>
      </c>
      <c r="T55" s="16"/>
      <c r="U55" s="16"/>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row>
    <row r="56" spans="1:75">
      <c r="B56" s="39"/>
      <c r="C56" s="40" t="s">
        <v>171</v>
      </c>
      <c r="E56" s="31"/>
      <c r="F56" s="16"/>
      <c r="G56" s="16"/>
      <c r="H56" s="16"/>
      <c r="I56" s="70">
        <f>4950/8</f>
        <v>618.75</v>
      </c>
      <c r="J56" s="70">
        <f t="shared" ref="J56:P56" si="16">4950/8</f>
        <v>618.75</v>
      </c>
      <c r="K56" s="70">
        <f t="shared" si="16"/>
        <v>618.75</v>
      </c>
      <c r="L56" s="70">
        <f t="shared" si="16"/>
        <v>618.75</v>
      </c>
      <c r="M56" s="70">
        <f t="shared" si="16"/>
        <v>618.75</v>
      </c>
      <c r="N56" s="70">
        <f t="shared" si="16"/>
        <v>618.75</v>
      </c>
      <c r="O56" s="70">
        <f t="shared" si="16"/>
        <v>618.75</v>
      </c>
      <c r="P56" s="70">
        <f t="shared" si="16"/>
        <v>618.75</v>
      </c>
      <c r="Q56" s="70"/>
      <c r="R56" s="70">
        <f>SUM(F56:Q56)</f>
        <v>4950</v>
      </c>
      <c r="S56" s="26" t="s">
        <v>25</v>
      </c>
      <c r="T56" s="16"/>
      <c r="U56" s="16"/>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row>
    <row r="57" spans="1:75">
      <c r="B57" s="39"/>
      <c r="C57" s="40" t="s">
        <v>176</v>
      </c>
      <c r="E57" s="31"/>
      <c r="F57" s="16"/>
      <c r="G57" s="16"/>
      <c r="H57" s="16"/>
      <c r="I57" s="16"/>
      <c r="J57" s="16"/>
      <c r="K57" s="16">
        <f>6500/5</f>
        <v>1300</v>
      </c>
      <c r="L57" s="16">
        <f t="shared" ref="L57:O57" si="17">6500/5</f>
        <v>1300</v>
      </c>
      <c r="M57" s="16">
        <f t="shared" si="17"/>
        <v>1300</v>
      </c>
      <c r="N57" s="16">
        <f t="shared" si="17"/>
        <v>1300</v>
      </c>
      <c r="O57" s="16">
        <f t="shared" si="17"/>
        <v>1300</v>
      </c>
      <c r="P57" s="16"/>
      <c r="Q57" s="16"/>
      <c r="R57" s="16">
        <f>SUM(F57:Q57)</f>
        <v>6500</v>
      </c>
      <c r="S57" s="26" t="s">
        <v>25</v>
      </c>
      <c r="T57" s="16"/>
      <c r="U57" s="16"/>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row>
    <row r="58" spans="1:75" hidden="1">
      <c r="B58" s="39"/>
      <c r="C58" s="99"/>
      <c r="E58" s="31"/>
      <c r="F58" s="16"/>
      <c r="G58" s="16"/>
      <c r="H58" s="16"/>
      <c r="I58" s="16"/>
      <c r="J58" s="16"/>
      <c r="K58" s="16"/>
      <c r="L58" s="16"/>
      <c r="M58" s="16"/>
      <c r="N58" s="16"/>
      <c r="O58" s="16"/>
      <c r="P58" s="16"/>
      <c r="Q58" s="16"/>
      <c r="R58" s="16">
        <f>SUM(F58:Q58)</f>
        <v>0</v>
      </c>
      <c r="S58" s="26" t="s">
        <v>25</v>
      </c>
      <c r="T58" s="16"/>
      <c r="U58" s="16"/>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row>
    <row r="59" spans="1:75">
      <c r="A59">
        <v>9610</v>
      </c>
      <c r="B59" s="39"/>
      <c r="C59" s="85" t="s">
        <v>81</v>
      </c>
      <c r="E59" s="31"/>
      <c r="F59" s="16"/>
      <c r="G59" s="16"/>
      <c r="H59" s="16"/>
      <c r="I59" s="16"/>
      <c r="J59" s="16"/>
      <c r="K59" s="16"/>
      <c r="L59" s="16"/>
      <c r="M59" s="16"/>
      <c r="N59" s="16"/>
      <c r="O59" s="16"/>
      <c r="P59" s="16"/>
      <c r="Q59" s="16"/>
      <c r="R59" s="16"/>
      <c r="S59" s="26"/>
      <c r="T59" s="16"/>
      <c r="U59" s="16"/>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row>
    <row r="60" spans="1:75">
      <c r="B60" s="39"/>
      <c r="C60" s="40" t="s">
        <v>84</v>
      </c>
      <c r="D60" s="104" t="s">
        <v>140</v>
      </c>
      <c r="E60" s="31"/>
      <c r="F60" s="16"/>
      <c r="G60" s="16"/>
      <c r="H60" s="16"/>
      <c r="I60" s="16"/>
      <c r="J60" s="16">
        <v>440.5</v>
      </c>
      <c r="K60" s="16">
        <v>440.5</v>
      </c>
      <c r="L60" s="16">
        <v>440.5</v>
      </c>
      <c r="M60" s="16">
        <v>440.5</v>
      </c>
      <c r="N60" s="16">
        <v>440.5</v>
      </c>
      <c r="O60" s="16">
        <v>440.5</v>
      </c>
      <c r="P60" s="16"/>
      <c r="Q60" s="16"/>
      <c r="R60" s="16">
        <f>SUM(F60:Q60)</f>
        <v>2643</v>
      </c>
      <c r="S60" s="70">
        <f>83750/8</f>
        <v>10468.75</v>
      </c>
      <c r="T60" s="16"/>
      <c r="U60" s="16"/>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row>
    <row r="61" spans="1:75">
      <c r="A61">
        <v>8930</v>
      </c>
      <c r="B61" s="39">
        <v>40504</v>
      </c>
      <c r="C61" s="40" t="s">
        <v>83</v>
      </c>
      <c r="E61" s="31"/>
      <c r="F61" s="16">
        <v>0</v>
      </c>
      <c r="G61" s="16">
        <v>0</v>
      </c>
      <c r="H61" s="16">
        <v>0</v>
      </c>
      <c r="I61" s="16">
        <v>0</v>
      </c>
      <c r="J61" s="16">
        <v>1000</v>
      </c>
      <c r="K61" s="16">
        <v>0</v>
      </c>
      <c r="L61" s="16">
        <v>0</v>
      </c>
      <c r="M61" s="16">
        <v>0</v>
      </c>
      <c r="N61" s="16">
        <v>0</v>
      </c>
      <c r="O61" s="16">
        <v>0</v>
      </c>
      <c r="P61" s="16">
        <v>6000</v>
      </c>
      <c r="Q61" s="16">
        <v>0</v>
      </c>
      <c r="R61" s="16">
        <f>SUM(F61:Q61)</f>
        <v>7000</v>
      </c>
      <c r="S61" s="26" t="s">
        <v>25</v>
      </c>
      <c r="T61" s="16"/>
      <c r="U61" s="16"/>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row>
    <row r="62" spans="1:75">
      <c r="B62" s="39"/>
      <c r="C62" s="40" t="s">
        <v>84</v>
      </c>
      <c r="E62" s="31"/>
      <c r="F62" s="16"/>
      <c r="G62" s="16"/>
      <c r="H62" s="16"/>
      <c r="I62" s="70">
        <v>500</v>
      </c>
      <c r="J62" s="70">
        <v>3500</v>
      </c>
      <c r="K62" s="70">
        <v>0</v>
      </c>
      <c r="L62" s="70">
        <v>0</v>
      </c>
      <c r="M62" s="70">
        <v>0</v>
      </c>
      <c r="N62" s="70">
        <v>0</v>
      </c>
      <c r="O62" s="16"/>
      <c r="P62" s="16"/>
      <c r="Q62" s="16"/>
      <c r="R62" s="70">
        <f>SUM(F62:Q62)</f>
        <v>4000</v>
      </c>
      <c r="S62" s="26" t="s">
        <v>25</v>
      </c>
      <c r="T62" s="16"/>
      <c r="U62" s="16"/>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row>
    <row r="63" spans="1:75">
      <c r="A63">
        <v>9800</v>
      </c>
      <c r="B63" s="39">
        <v>40704</v>
      </c>
      <c r="C63" s="85" t="s">
        <v>85</v>
      </c>
      <c r="E63" s="31"/>
      <c r="F63" s="16">
        <v>10000</v>
      </c>
      <c r="G63" s="14">
        <f>37200/3</f>
        <v>12400</v>
      </c>
      <c r="H63" s="16">
        <v>12400</v>
      </c>
      <c r="I63" s="16">
        <v>7700</v>
      </c>
      <c r="J63" s="16">
        <v>2000</v>
      </c>
      <c r="K63" s="16"/>
      <c r="L63" s="16"/>
      <c r="M63" s="16"/>
      <c r="O63" s="16"/>
      <c r="P63" s="16">
        <v>10000</v>
      </c>
      <c r="Q63" s="16">
        <v>10000</v>
      </c>
      <c r="R63" s="70">
        <f>SUM(F63:Q63)</f>
        <v>64500</v>
      </c>
      <c r="S63" s="26" t="s">
        <v>25</v>
      </c>
      <c r="T63" s="16"/>
      <c r="U63" s="16"/>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row>
    <row r="64" spans="1:75" s="1" customFormat="1">
      <c r="B64" s="93"/>
      <c r="C64" s="84" t="s">
        <v>79</v>
      </c>
      <c r="E64" s="27"/>
      <c r="F64" s="92">
        <f t="shared" ref="F64:R64" si="18">SUM(F55:F63)</f>
        <v>10000</v>
      </c>
      <c r="G64" s="92">
        <f t="shared" si="18"/>
        <v>12400</v>
      </c>
      <c r="H64" s="92">
        <f t="shared" si="18"/>
        <v>12400</v>
      </c>
      <c r="I64" s="92">
        <f t="shared" si="18"/>
        <v>18275</v>
      </c>
      <c r="J64" s="92">
        <f t="shared" si="18"/>
        <v>17015.5</v>
      </c>
      <c r="K64" s="92">
        <f t="shared" si="18"/>
        <v>11815.5</v>
      </c>
      <c r="L64" s="92">
        <f t="shared" si="18"/>
        <v>11815.5</v>
      </c>
      <c r="M64" s="92">
        <f t="shared" si="18"/>
        <v>11815.5</v>
      </c>
      <c r="N64" s="92">
        <f t="shared" si="18"/>
        <v>11815.5</v>
      </c>
      <c r="O64" s="92">
        <f t="shared" si="18"/>
        <v>11815.5</v>
      </c>
      <c r="P64" s="92">
        <f t="shared" si="18"/>
        <v>26075</v>
      </c>
      <c r="Q64" s="92">
        <f t="shared" si="18"/>
        <v>10000</v>
      </c>
      <c r="R64" s="92">
        <f t="shared" si="18"/>
        <v>165243</v>
      </c>
      <c r="S64" s="26"/>
      <c r="T64" s="71">
        <f>SUM(F64:Q64)</f>
        <v>165243</v>
      </c>
      <c r="U64" s="19"/>
      <c r="V64" s="95"/>
      <c r="W64" s="95"/>
      <c r="X64" s="95"/>
      <c r="Y64" s="95"/>
      <c r="Z64" s="95"/>
      <c r="AA64" s="95"/>
      <c r="AB64" s="95"/>
      <c r="AC64" s="95"/>
      <c r="AD64" s="95"/>
      <c r="AE64" s="95"/>
      <c r="AF64" s="95"/>
      <c r="AG64" s="95"/>
      <c r="AH64" s="95"/>
      <c r="AI64" s="95"/>
      <c r="AJ64" s="95"/>
      <c r="AK64" s="95"/>
      <c r="AL64" s="95"/>
      <c r="AM64" s="95"/>
      <c r="AN64" s="95"/>
      <c r="AO64" s="95"/>
      <c r="AP64" s="95"/>
      <c r="AQ64" s="95"/>
      <c r="AR64" s="95"/>
      <c r="AS64" s="95"/>
      <c r="AT64" s="95"/>
      <c r="AU64" s="95"/>
      <c r="AV64" s="95"/>
      <c r="AW64" s="95"/>
      <c r="AX64" s="95"/>
      <c r="AY64" s="95"/>
      <c r="AZ64" s="95"/>
      <c r="BA64" s="95"/>
      <c r="BB64" s="95"/>
      <c r="BC64" s="95"/>
      <c r="BD64" s="95"/>
      <c r="BE64" s="95"/>
      <c r="BF64" s="95"/>
      <c r="BG64" s="95"/>
      <c r="BH64" s="95"/>
      <c r="BI64" s="95"/>
      <c r="BJ64" s="95"/>
      <c r="BK64" s="95"/>
      <c r="BL64" s="95"/>
      <c r="BM64" s="95"/>
      <c r="BN64" s="95"/>
      <c r="BO64" s="95"/>
      <c r="BP64" s="95"/>
      <c r="BQ64" s="95"/>
      <c r="BR64" s="95"/>
      <c r="BS64" s="95"/>
      <c r="BT64" s="95"/>
      <c r="BU64" s="95"/>
      <c r="BV64" s="95"/>
      <c r="BW64" s="95"/>
    </row>
    <row r="65" spans="1:75">
      <c r="B65" s="39"/>
      <c r="C65" s="40"/>
      <c r="E65" s="31"/>
      <c r="F65" s="16"/>
      <c r="G65" s="16"/>
      <c r="H65" s="16"/>
      <c r="I65" s="16"/>
      <c r="J65" s="16"/>
      <c r="K65" s="16"/>
      <c r="L65" s="16"/>
      <c r="M65" s="16"/>
      <c r="N65" s="16"/>
      <c r="O65" s="16"/>
      <c r="P65" s="16"/>
      <c r="Q65" s="16"/>
      <c r="R65" s="16"/>
      <c r="S65" s="26"/>
      <c r="T65" s="16"/>
      <c r="U65" s="16"/>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row>
    <row r="66" spans="1:75">
      <c r="C66" s="42" t="s">
        <v>43</v>
      </c>
      <c r="E66" s="35"/>
      <c r="F66" s="16"/>
      <c r="G66" s="16"/>
      <c r="H66" s="16"/>
      <c r="I66" s="16"/>
      <c r="J66" s="16"/>
      <c r="K66" s="16"/>
      <c r="L66" s="16"/>
      <c r="M66" s="16"/>
      <c r="N66" s="16"/>
      <c r="O66" s="16"/>
      <c r="P66" s="16"/>
      <c r="Q66" s="16"/>
      <c r="R66" s="16"/>
      <c r="S66" s="26"/>
      <c r="T66" s="9"/>
      <c r="U66" s="9"/>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row>
    <row r="67" spans="1:75">
      <c r="A67">
        <v>7280</v>
      </c>
      <c r="B67" s="44">
        <v>40600</v>
      </c>
      <c r="C67" s="40" t="s">
        <v>45</v>
      </c>
      <c r="E67" s="31"/>
      <c r="F67" s="70">
        <f>35271/9</f>
        <v>3919</v>
      </c>
      <c r="G67" s="70">
        <f t="shared" ref="G67:J67" si="19">35271/9</f>
        <v>3919</v>
      </c>
      <c r="H67" s="70">
        <f t="shared" si="19"/>
        <v>3919</v>
      </c>
      <c r="I67" s="70">
        <f t="shared" si="19"/>
        <v>3919</v>
      </c>
      <c r="J67" s="70">
        <f t="shared" si="19"/>
        <v>3919</v>
      </c>
      <c r="K67" s="70">
        <v>0</v>
      </c>
      <c r="L67" s="70">
        <v>0</v>
      </c>
      <c r="M67" s="70">
        <v>8575</v>
      </c>
      <c r="N67" s="70">
        <f t="shared" ref="N67:Q67" si="20">35271/9</f>
        <v>3919</v>
      </c>
      <c r="O67" s="70">
        <f t="shared" si="20"/>
        <v>3919</v>
      </c>
      <c r="P67" s="70">
        <f t="shared" si="20"/>
        <v>3919</v>
      </c>
      <c r="Q67" s="70">
        <f t="shared" si="20"/>
        <v>3919</v>
      </c>
      <c r="R67" s="70">
        <f>SUM(F67:Q67)</f>
        <v>43846</v>
      </c>
      <c r="S67" s="26" t="s">
        <v>105</v>
      </c>
      <c r="T67" s="16"/>
      <c r="U67" s="16"/>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row>
    <row r="68" spans="1:75">
      <c r="B68" s="44">
        <v>40605</v>
      </c>
      <c r="C68" s="40" t="s">
        <v>44</v>
      </c>
      <c r="E68" s="31"/>
      <c r="F68" s="16">
        <v>0</v>
      </c>
      <c r="G68" s="16">
        <v>0</v>
      </c>
      <c r="H68" s="16">
        <v>0</v>
      </c>
      <c r="I68" s="16">
        <v>0</v>
      </c>
      <c r="J68" s="16">
        <v>0</v>
      </c>
      <c r="K68" s="16">
        <v>0</v>
      </c>
      <c r="L68" s="16">
        <v>0</v>
      </c>
      <c r="M68" s="16">
        <v>1992</v>
      </c>
      <c r="N68" s="155" t="s">
        <v>239</v>
      </c>
      <c r="O68" s="155" t="s">
        <v>239</v>
      </c>
      <c r="P68" s="155" t="s">
        <v>239</v>
      </c>
      <c r="Q68" s="155" t="s">
        <v>239</v>
      </c>
      <c r="R68" s="16">
        <f>SUM(F68:Q68)</f>
        <v>1992</v>
      </c>
      <c r="S68" s="26" t="s">
        <v>105</v>
      </c>
      <c r="T68" s="16"/>
      <c r="U68" s="16"/>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row>
    <row r="69" spans="1:75" s="1" customFormat="1">
      <c r="B69" s="93"/>
      <c r="C69" s="84" t="s">
        <v>113</v>
      </c>
      <c r="E69" s="27"/>
      <c r="F69" s="92">
        <f t="shared" ref="F69:R69" si="21">SUM(F67:F68)</f>
        <v>3919</v>
      </c>
      <c r="G69" s="92">
        <f t="shared" si="21"/>
        <v>3919</v>
      </c>
      <c r="H69" s="92">
        <f t="shared" si="21"/>
        <v>3919</v>
      </c>
      <c r="I69" s="92">
        <f t="shared" si="21"/>
        <v>3919</v>
      </c>
      <c r="J69" s="92">
        <f t="shared" si="21"/>
        <v>3919</v>
      </c>
      <c r="K69" s="92">
        <f t="shared" si="21"/>
        <v>0</v>
      </c>
      <c r="L69" s="92">
        <f t="shared" si="21"/>
        <v>0</v>
      </c>
      <c r="M69" s="92">
        <f t="shared" si="21"/>
        <v>10567</v>
      </c>
      <c r="N69" s="92">
        <f t="shared" si="21"/>
        <v>3919</v>
      </c>
      <c r="O69" s="92">
        <f t="shared" si="21"/>
        <v>3919</v>
      </c>
      <c r="P69" s="92">
        <f t="shared" si="21"/>
        <v>3919</v>
      </c>
      <c r="Q69" s="92">
        <f t="shared" si="21"/>
        <v>3919</v>
      </c>
      <c r="R69" s="92">
        <f t="shared" si="21"/>
        <v>45838</v>
      </c>
      <c r="S69" s="26"/>
      <c r="T69" s="71">
        <f>SUM(F69:Q69)</f>
        <v>45838</v>
      </c>
      <c r="U69" s="19"/>
      <c r="V69" s="95"/>
      <c r="W69" s="95"/>
      <c r="X69" s="95"/>
      <c r="Y69" s="95"/>
      <c r="Z69" s="95"/>
      <c r="AA69" s="95"/>
      <c r="AB69" s="95"/>
      <c r="AC69" s="95"/>
      <c r="AD69" s="95"/>
      <c r="AE69" s="95"/>
      <c r="AF69" s="95"/>
      <c r="AG69" s="95"/>
      <c r="AH69" s="95"/>
      <c r="AI69" s="95"/>
      <c r="AJ69" s="95"/>
      <c r="AK69" s="95"/>
      <c r="AL69" s="95"/>
      <c r="AM69" s="95"/>
      <c r="AN69" s="95"/>
      <c r="AO69" s="95"/>
      <c r="AP69" s="95"/>
      <c r="AQ69" s="95"/>
      <c r="AR69" s="95"/>
      <c r="AS69" s="95"/>
      <c r="AT69" s="95"/>
      <c r="AU69" s="95"/>
      <c r="AV69" s="95"/>
      <c r="AW69" s="95"/>
      <c r="AX69" s="95"/>
      <c r="AY69" s="95"/>
      <c r="AZ69" s="95"/>
      <c r="BA69" s="95"/>
      <c r="BB69" s="95"/>
      <c r="BC69" s="95"/>
      <c r="BD69" s="95"/>
      <c r="BE69" s="95"/>
      <c r="BF69" s="95"/>
      <c r="BG69" s="95"/>
      <c r="BH69" s="95"/>
      <c r="BI69" s="95"/>
      <c r="BJ69" s="95"/>
      <c r="BK69" s="95"/>
      <c r="BL69" s="95"/>
      <c r="BM69" s="95"/>
      <c r="BN69" s="95"/>
      <c r="BO69" s="95"/>
      <c r="BP69" s="95"/>
      <c r="BQ69" s="95"/>
      <c r="BR69" s="95"/>
      <c r="BS69" s="95"/>
      <c r="BT69" s="95"/>
      <c r="BU69" s="95"/>
      <c r="BV69" s="95"/>
      <c r="BW69" s="95"/>
    </row>
    <row r="70" spans="1:75" s="1" customFormat="1">
      <c r="B70" s="93"/>
      <c r="C70" s="94"/>
      <c r="E70" s="27"/>
      <c r="F70" s="71"/>
      <c r="G70" s="71"/>
      <c r="H70" s="71"/>
      <c r="I70" s="71"/>
      <c r="J70" s="71"/>
      <c r="K70" s="71"/>
      <c r="L70" s="71"/>
      <c r="M70" s="71"/>
      <c r="N70" s="71"/>
      <c r="O70" s="71"/>
      <c r="P70" s="71"/>
      <c r="Q70" s="71"/>
      <c r="R70" s="71"/>
      <c r="S70" s="26"/>
      <c r="T70" s="71"/>
      <c r="U70" s="19"/>
      <c r="V70" s="95"/>
      <c r="W70" s="95"/>
      <c r="X70" s="95"/>
      <c r="Y70" s="95"/>
      <c r="Z70" s="95"/>
      <c r="AA70" s="95"/>
      <c r="AB70" s="95"/>
      <c r="AC70" s="95"/>
      <c r="AD70" s="95"/>
      <c r="AE70" s="95"/>
      <c r="AF70" s="95"/>
      <c r="AG70" s="95"/>
      <c r="AH70" s="95"/>
      <c r="AI70" s="95"/>
      <c r="AJ70" s="95"/>
      <c r="AK70" s="95"/>
      <c r="AL70" s="95"/>
      <c r="AM70" s="95"/>
      <c r="AN70" s="95"/>
      <c r="AO70" s="95"/>
      <c r="AP70" s="95"/>
      <c r="AQ70" s="95"/>
      <c r="AR70" s="95"/>
      <c r="AS70" s="95"/>
      <c r="AT70" s="95"/>
      <c r="AU70" s="95"/>
      <c r="AV70" s="95"/>
      <c r="AW70" s="95"/>
      <c r="AX70" s="95"/>
      <c r="AY70" s="95"/>
      <c r="AZ70" s="95"/>
      <c r="BA70" s="95"/>
      <c r="BB70" s="95"/>
      <c r="BC70" s="95"/>
      <c r="BD70" s="95"/>
      <c r="BE70" s="95"/>
      <c r="BF70" s="95"/>
      <c r="BG70" s="95"/>
      <c r="BH70" s="95"/>
      <c r="BI70" s="95"/>
      <c r="BJ70" s="95"/>
      <c r="BK70" s="95"/>
      <c r="BL70" s="95"/>
      <c r="BM70" s="95"/>
      <c r="BN70" s="95"/>
      <c r="BO70" s="95"/>
      <c r="BP70" s="95"/>
      <c r="BQ70" s="95"/>
      <c r="BR70" s="95"/>
      <c r="BS70" s="95"/>
      <c r="BT70" s="95"/>
      <c r="BU70" s="95"/>
      <c r="BV70" s="95"/>
      <c r="BW70" s="95"/>
    </row>
    <row r="71" spans="1:75" s="45" customFormat="1">
      <c r="B71" s="46"/>
      <c r="C71" s="42" t="s">
        <v>50</v>
      </c>
      <c r="E71" s="47"/>
      <c r="F71" s="48"/>
      <c r="G71" s="48"/>
      <c r="H71" s="48"/>
      <c r="I71" s="48"/>
      <c r="J71" s="48"/>
      <c r="K71" s="48"/>
      <c r="L71" s="48"/>
      <c r="M71" s="48"/>
      <c r="N71" s="48"/>
      <c r="O71" s="48"/>
      <c r="P71" s="48"/>
      <c r="Q71" s="48"/>
      <c r="R71" s="48"/>
      <c r="S71" s="49"/>
      <c r="T71" s="48"/>
      <c r="U71" s="48"/>
      <c r="V71" s="50"/>
      <c r="W71" s="50"/>
      <c r="X71" s="50"/>
      <c r="Y71" s="50"/>
      <c r="Z71" s="50"/>
      <c r="AA71" s="50"/>
      <c r="AB71" s="50"/>
      <c r="AC71" s="50"/>
      <c r="AD71" s="50"/>
      <c r="AE71" s="50"/>
      <c r="AF71" s="50"/>
      <c r="AG71" s="50"/>
      <c r="AH71" s="50"/>
      <c r="AI71" s="50"/>
      <c r="AJ71" s="50"/>
      <c r="AK71" s="50"/>
      <c r="AL71" s="50"/>
      <c r="AM71" s="50"/>
      <c r="AN71" s="50"/>
      <c r="AO71" s="50"/>
      <c r="AP71" s="50"/>
      <c r="AQ71" s="50"/>
      <c r="AR71" s="50"/>
      <c r="AS71" s="50"/>
      <c r="AT71" s="50"/>
      <c r="AU71" s="50"/>
      <c r="AV71" s="50"/>
      <c r="AW71" s="50"/>
      <c r="AX71" s="50"/>
      <c r="AY71" s="50"/>
      <c r="AZ71" s="50"/>
      <c r="BA71" s="50"/>
      <c r="BB71" s="50"/>
      <c r="BC71" s="50"/>
      <c r="BD71" s="50"/>
      <c r="BE71" s="50"/>
      <c r="BF71" s="50"/>
      <c r="BG71" s="50"/>
      <c r="BH71" s="50"/>
      <c r="BI71" s="50"/>
      <c r="BJ71" s="50"/>
      <c r="BK71" s="50"/>
      <c r="BL71" s="50"/>
      <c r="BM71" s="50"/>
      <c r="BN71" s="50"/>
      <c r="BO71" s="50"/>
      <c r="BP71" s="50"/>
      <c r="BQ71" s="50"/>
      <c r="BR71" s="50"/>
      <c r="BS71" s="50"/>
      <c r="BT71" s="50"/>
      <c r="BU71" s="50"/>
      <c r="BV71" s="50"/>
      <c r="BW71" s="50"/>
    </row>
    <row r="72" spans="1:75" s="39" customFormat="1">
      <c r="A72" s="39">
        <v>8910</v>
      </c>
      <c r="B72" s="39">
        <v>40655</v>
      </c>
      <c r="C72" s="147" t="s">
        <v>136</v>
      </c>
      <c r="D72" s="93"/>
      <c r="E72" s="148"/>
      <c r="F72" s="149">
        <v>0</v>
      </c>
      <c r="G72" s="149">
        <v>0</v>
      </c>
      <c r="H72" s="149">
        <v>0</v>
      </c>
      <c r="I72" s="149">
        <v>0</v>
      </c>
      <c r="J72" s="149">
        <v>0</v>
      </c>
      <c r="K72" s="149">
        <v>0</v>
      </c>
      <c r="L72" s="149">
        <v>0</v>
      </c>
      <c r="M72" s="149">
        <v>0</v>
      </c>
      <c r="N72" s="149">
        <v>0</v>
      </c>
      <c r="O72" s="149">
        <v>0</v>
      </c>
      <c r="P72" s="149">
        <v>0</v>
      </c>
      <c r="Q72" s="149">
        <v>0</v>
      </c>
      <c r="R72" s="149">
        <v>0</v>
      </c>
      <c r="S72" s="150" t="s">
        <v>107</v>
      </c>
      <c r="T72" s="149">
        <v>0</v>
      </c>
      <c r="U72" s="70"/>
      <c r="V72" s="154"/>
      <c r="W72" s="154"/>
      <c r="X72" s="154"/>
      <c r="Y72" s="154"/>
      <c r="Z72" s="154"/>
      <c r="AA72" s="154"/>
      <c r="AB72" s="154"/>
      <c r="AC72" s="154"/>
      <c r="AD72" s="154"/>
      <c r="AE72" s="154"/>
      <c r="AF72" s="154"/>
      <c r="AG72" s="154"/>
      <c r="AH72" s="154"/>
      <c r="AI72" s="154"/>
      <c r="AJ72" s="154"/>
      <c r="AK72" s="154"/>
      <c r="AL72" s="154"/>
      <c r="AM72" s="154"/>
      <c r="AN72" s="154"/>
      <c r="AO72" s="154"/>
      <c r="AP72" s="154"/>
      <c r="AQ72" s="154"/>
      <c r="AR72" s="154"/>
      <c r="AS72" s="154"/>
      <c r="AT72" s="154"/>
      <c r="AU72" s="154"/>
      <c r="AV72" s="154"/>
      <c r="AW72" s="154"/>
      <c r="AX72" s="154"/>
      <c r="AY72" s="154"/>
      <c r="AZ72" s="154"/>
      <c r="BA72" s="154"/>
      <c r="BB72" s="154"/>
      <c r="BC72" s="154"/>
      <c r="BD72" s="154"/>
      <c r="BE72" s="154"/>
      <c r="BF72" s="154"/>
      <c r="BG72" s="154"/>
      <c r="BH72" s="154"/>
      <c r="BI72" s="154"/>
      <c r="BJ72" s="154"/>
      <c r="BK72" s="154"/>
      <c r="BL72" s="154"/>
      <c r="BM72" s="154"/>
      <c r="BN72" s="154"/>
      <c r="BO72" s="154"/>
      <c r="BP72" s="154"/>
      <c r="BQ72" s="154"/>
      <c r="BR72" s="154"/>
      <c r="BS72" s="154"/>
      <c r="BT72" s="154"/>
      <c r="BU72" s="154"/>
      <c r="BV72" s="154"/>
      <c r="BW72" s="154"/>
    </row>
    <row r="73" spans="1:75">
      <c r="A73" s="39"/>
      <c r="B73" s="39"/>
      <c r="C73" s="93"/>
      <c r="D73" s="93"/>
      <c r="E73" s="93"/>
      <c r="F73" s="39"/>
      <c r="G73" s="39"/>
      <c r="H73" s="39"/>
      <c r="I73" s="39"/>
      <c r="J73" s="39"/>
      <c r="K73" s="39"/>
      <c r="L73" s="39"/>
      <c r="M73" s="39"/>
      <c r="N73" s="39"/>
      <c r="O73" s="39"/>
      <c r="P73" s="39"/>
      <c r="Q73" s="39"/>
      <c r="R73" s="39"/>
      <c r="S73" s="151"/>
      <c r="T73" s="39"/>
      <c r="U73" s="39"/>
    </row>
    <row r="74" spans="1:75">
      <c r="B74" s="39"/>
      <c r="C74" s="42" t="s">
        <v>49</v>
      </c>
      <c r="E74" s="31"/>
      <c r="F74" s="16"/>
      <c r="G74" s="16"/>
      <c r="H74" s="16"/>
      <c r="I74" s="16"/>
      <c r="J74" s="16"/>
      <c r="K74" s="16"/>
      <c r="L74" s="16"/>
      <c r="M74" s="16"/>
      <c r="N74" s="16"/>
      <c r="O74" s="16"/>
      <c r="P74" s="16"/>
      <c r="Q74" s="16"/>
      <c r="R74" s="16"/>
      <c r="S74" s="26"/>
      <c r="T74" s="16"/>
      <c r="U74" s="16"/>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row>
    <row r="75" spans="1:75">
      <c r="B75" s="39"/>
      <c r="C75" s="40"/>
      <c r="E75" s="31"/>
      <c r="F75" s="16"/>
      <c r="G75" s="16"/>
      <c r="H75" s="16"/>
      <c r="I75" s="16"/>
      <c r="J75" s="16"/>
      <c r="K75" s="16"/>
      <c r="L75" s="16"/>
      <c r="M75" s="16"/>
      <c r="N75" s="16"/>
      <c r="O75" s="16"/>
      <c r="P75" s="16"/>
      <c r="Q75" s="16"/>
      <c r="R75" s="16"/>
      <c r="S75" s="26" t="s">
        <v>108</v>
      </c>
      <c r="T75" s="16"/>
      <c r="U75" s="16"/>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row>
    <row r="76" spans="1:75">
      <c r="A76">
        <v>9580</v>
      </c>
      <c r="B76" s="39">
        <v>40709</v>
      </c>
      <c r="C76" s="40" t="s">
        <v>31</v>
      </c>
      <c r="E76" s="31"/>
      <c r="F76" s="16">
        <f>30683/12</f>
        <v>2556.9166666666665</v>
      </c>
      <c r="G76" s="16">
        <f t="shared" ref="G76:Q76" si="22">30683/12</f>
        <v>2556.9166666666665</v>
      </c>
      <c r="H76" s="16">
        <f t="shared" si="22"/>
        <v>2556.9166666666665</v>
      </c>
      <c r="I76" s="16">
        <f t="shared" si="22"/>
        <v>2556.9166666666665</v>
      </c>
      <c r="J76" s="16">
        <f t="shared" si="22"/>
        <v>2556.9166666666665</v>
      </c>
      <c r="K76" s="16">
        <f t="shared" si="22"/>
        <v>2556.9166666666665</v>
      </c>
      <c r="L76" s="16">
        <f t="shared" si="22"/>
        <v>2556.9166666666665</v>
      </c>
      <c r="M76" s="16">
        <f t="shared" si="22"/>
        <v>2556.9166666666665</v>
      </c>
      <c r="N76" s="16">
        <f t="shared" si="22"/>
        <v>2556.9166666666665</v>
      </c>
      <c r="O76" s="16">
        <f t="shared" si="22"/>
        <v>2556.9166666666665</v>
      </c>
      <c r="P76" s="16">
        <f t="shared" si="22"/>
        <v>2556.9166666666665</v>
      </c>
      <c r="Q76" s="16">
        <f t="shared" si="22"/>
        <v>2556.9166666666665</v>
      </c>
      <c r="R76" s="16">
        <f t="shared" ref="R76:R82" si="23">SUM(F76:Q76)</f>
        <v>30683.000000000004</v>
      </c>
      <c r="S76" s="26" t="s">
        <v>109</v>
      </c>
      <c r="T76" s="16"/>
      <c r="U76" s="16"/>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row>
    <row r="77" spans="1:75">
      <c r="B77" s="39"/>
      <c r="C77" s="40"/>
      <c r="E77" s="31"/>
      <c r="F77" s="16"/>
      <c r="G77" s="16"/>
      <c r="H77" s="16"/>
      <c r="I77" s="16"/>
      <c r="J77" s="16"/>
      <c r="K77" s="16"/>
      <c r="L77" s="16"/>
      <c r="M77" s="16"/>
      <c r="N77" s="16"/>
      <c r="O77" s="16"/>
      <c r="P77" s="16"/>
      <c r="Q77" s="16"/>
      <c r="R77" s="16"/>
      <c r="S77" s="26"/>
      <c r="T77" s="16"/>
      <c r="U77" s="16"/>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row>
    <row r="78" spans="1:75" s="1" customFormat="1">
      <c r="B78" s="93"/>
      <c r="C78" s="84" t="s">
        <v>111</v>
      </c>
      <c r="E78" s="27"/>
      <c r="F78" s="92">
        <f>SUM(F75:F77)</f>
        <v>2556.9166666666665</v>
      </c>
      <c r="G78" s="92">
        <f t="shared" ref="G78:R78" si="24">SUM(G75:G77)</f>
        <v>2556.9166666666665</v>
      </c>
      <c r="H78" s="92">
        <f t="shared" si="24"/>
        <v>2556.9166666666665</v>
      </c>
      <c r="I78" s="92">
        <f t="shared" si="24"/>
        <v>2556.9166666666665</v>
      </c>
      <c r="J78" s="92">
        <f t="shared" si="24"/>
        <v>2556.9166666666665</v>
      </c>
      <c r="K78" s="92">
        <f t="shared" si="24"/>
        <v>2556.9166666666665</v>
      </c>
      <c r="L78" s="92">
        <f t="shared" si="24"/>
        <v>2556.9166666666665</v>
      </c>
      <c r="M78" s="92">
        <f t="shared" si="24"/>
        <v>2556.9166666666665</v>
      </c>
      <c r="N78" s="92">
        <f t="shared" si="24"/>
        <v>2556.9166666666665</v>
      </c>
      <c r="O78" s="92">
        <f t="shared" si="24"/>
        <v>2556.9166666666665</v>
      </c>
      <c r="P78" s="92">
        <f t="shared" si="24"/>
        <v>2556.9166666666665</v>
      </c>
      <c r="Q78" s="92">
        <f t="shared" si="24"/>
        <v>2556.9166666666665</v>
      </c>
      <c r="R78" s="92">
        <f t="shared" si="24"/>
        <v>30683.000000000004</v>
      </c>
      <c r="S78" s="26"/>
      <c r="T78" s="71">
        <f>SUM(F78:Q78)</f>
        <v>30683.000000000004</v>
      </c>
      <c r="V78" s="95"/>
      <c r="W78" s="95"/>
      <c r="X78" s="95"/>
      <c r="Y78" s="95"/>
      <c r="Z78" s="95"/>
      <c r="AA78" s="95"/>
      <c r="AB78" s="95"/>
      <c r="AC78" s="95"/>
      <c r="AD78" s="95"/>
      <c r="AE78" s="95"/>
      <c r="AF78" s="95"/>
      <c r="AG78" s="95"/>
      <c r="AH78" s="95"/>
      <c r="AI78" s="95"/>
      <c r="AJ78" s="95"/>
      <c r="AK78" s="95"/>
      <c r="AL78" s="95"/>
      <c r="AM78" s="95"/>
      <c r="AN78" s="95"/>
      <c r="AO78" s="95"/>
      <c r="AP78" s="95"/>
      <c r="AQ78" s="95"/>
      <c r="AR78" s="95"/>
      <c r="AS78" s="95"/>
      <c r="AT78" s="95"/>
      <c r="AU78" s="95"/>
      <c r="AV78" s="95"/>
      <c r="AW78" s="95"/>
      <c r="AX78" s="95"/>
      <c r="AY78" s="95"/>
      <c r="AZ78" s="95"/>
      <c r="BA78" s="95"/>
      <c r="BB78" s="95"/>
      <c r="BC78" s="95"/>
      <c r="BD78" s="95"/>
      <c r="BE78" s="95"/>
      <c r="BF78" s="95"/>
      <c r="BG78" s="95"/>
      <c r="BH78" s="95"/>
      <c r="BI78" s="95"/>
      <c r="BJ78" s="95"/>
      <c r="BK78" s="95"/>
      <c r="BL78" s="95"/>
      <c r="BM78" s="95"/>
      <c r="BN78" s="95"/>
      <c r="BO78" s="95"/>
      <c r="BP78" s="95"/>
      <c r="BQ78" s="95"/>
      <c r="BR78" s="95"/>
      <c r="BS78" s="95"/>
      <c r="BT78" s="95"/>
      <c r="BU78" s="95"/>
      <c r="BV78" s="95"/>
      <c r="BW78" s="95"/>
    </row>
    <row r="79" spans="1:75">
      <c r="B79" s="39"/>
      <c r="C79" s="40"/>
      <c r="E79" s="31"/>
      <c r="F79" s="16"/>
      <c r="G79" s="16"/>
      <c r="H79" s="16"/>
      <c r="I79" s="16"/>
      <c r="J79" s="16"/>
      <c r="K79" s="16"/>
      <c r="L79" s="16"/>
      <c r="M79" s="16"/>
      <c r="N79" s="16"/>
      <c r="O79" s="16"/>
      <c r="P79" s="16"/>
      <c r="Q79" s="16"/>
      <c r="R79" s="16"/>
      <c r="S79" s="26"/>
      <c r="T79" s="16"/>
      <c r="U79" s="16"/>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row>
    <row r="80" spans="1:75">
      <c r="B80" s="39"/>
      <c r="C80" s="42" t="s">
        <v>51</v>
      </c>
      <c r="E80" s="31"/>
      <c r="F80" s="16"/>
      <c r="G80" s="16"/>
      <c r="H80" s="16"/>
      <c r="I80" s="16"/>
      <c r="J80" s="16"/>
      <c r="K80" s="16"/>
      <c r="L80" s="16"/>
      <c r="M80" s="16"/>
      <c r="N80" s="16"/>
      <c r="O80" s="16"/>
      <c r="P80" s="16"/>
      <c r="Q80" s="16"/>
      <c r="R80" s="16"/>
      <c r="S80" s="26"/>
      <c r="T80" s="16"/>
      <c r="U80" s="16"/>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row>
    <row r="81" spans="1:75">
      <c r="A81">
        <v>9750</v>
      </c>
      <c r="B81" s="39"/>
      <c r="C81" s="40" t="s">
        <v>244</v>
      </c>
      <c r="E81" s="31"/>
      <c r="F81" s="16"/>
      <c r="G81" s="16"/>
      <c r="H81" s="16"/>
      <c r="I81" s="16"/>
      <c r="J81" s="16">
        <v>500</v>
      </c>
      <c r="K81" s="16"/>
      <c r="L81" s="16"/>
      <c r="M81" s="16"/>
      <c r="N81" s="16"/>
      <c r="O81" s="16">
        <v>500</v>
      </c>
      <c r="P81" s="16"/>
      <c r="Q81" s="16"/>
      <c r="R81" s="16">
        <f t="shared" si="23"/>
        <v>1000</v>
      </c>
      <c r="S81" s="26" t="s">
        <v>160</v>
      </c>
      <c r="T81" s="16"/>
      <c r="U81" s="16"/>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row>
    <row r="82" spans="1:75">
      <c r="A82">
        <v>9880</v>
      </c>
      <c r="C82" s="40" t="s">
        <v>247</v>
      </c>
      <c r="E82" s="31"/>
      <c r="F82" s="16"/>
      <c r="G82" s="16"/>
      <c r="H82" s="16"/>
      <c r="I82" s="16"/>
      <c r="J82" s="16"/>
      <c r="K82" s="16"/>
      <c r="L82" s="16"/>
      <c r="M82" s="16"/>
      <c r="N82" s="16"/>
      <c r="O82" s="16"/>
      <c r="P82" s="16">
        <v>1500</v>
      </c>
      <c r="Q82" s="16"/>
      <c r="R82" s="16">
        <f t="shared" si="23"/>
        <v>1500</v>
      </c>
      <c r="S82" s="26" t="s">
        <v>161</v>
      </c>
      <c r="T82" s="16"/>
      <c r="U82" s="16"/>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row>
    <row r="83" spans="1:75">
      <c r="C83" s="84" t="s">
        <v>112</v>
      </c>
      <c r="E83" s="31"/>
      <c r="F83" s="96">
        <f>SUM(F81:F82)</f>
        <v>0</v>
      </c>
      <c r="G83" s="96">
        <f>SUM(G81:G82)</f>
        <v>0</v>
      </c>
      <c r="H83" s="96">
        <f>SUM(H81:H82)</f>
        <v>0</v>
      </c>
      <c r="I83" s="96">
        <f>SUM(I81:I82)</f>
        <v>0</v>
      </c>
      <c r="J83" s="97">
        <f>SUM(J81:J82)</f>
        <v>500</v>
      </c>
      <c r="K83" s="97">
        <f t="shared" ref="K83:R83" si="25">SUM(K81:K82)</f>
        <v>0</v>
      </c>
      <c r="L83" s="97">
        <f t="shared" si="25"/>
        <v>0</v>
      </c>
      <c r="M83" s="97">
        <f t="shared" si="25"/>
        <v>0</v>
      </c>
      <c r="N83" s="97">
        <f t="shared" si="25"/>
        <v>0</v>
      </c>
      <c r="O83" s="97">
        <f t="shared" si="25"/>
        <v>500</v>
      </c>
      <c r="P83" s="97">
        <f t="shared" si="25"/>
        <v>1500</v>
      </c>
      <c r="Q83" s="97">
        <f t="shared" si="25"/>
        <v>0</v>
      </c>
      <c r="R83" s="97">
        <f t="shared" si="25"/>
        <v>2500</v>
      </c>
      <c r="S83" s="26"/>
      <c r="T83" s="71">
        <f>SUM(F83:Q83)</f>
        <v>2500</v>
      </c>
      <c r="U83" s="16"/>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row>
    <row r="84" spans="1:75">
      <c r="C84" s="84"/>
      <c r="E84" s="31"/>
      <c r="F84" s="136"/>
      <c r="G84" s="136"/>
      <c r="H84" s="136"/>
      <c r="I84" s="136"/>
      <c r="J84" s="137"/>
      <c r="K84" s="137"/>
      <c r="L84" s="137"/>
      <c r="M84" s="137"/>
      <c r="N84" s="137"/>
      <c r="O84" s="137"/>
      <c r="P84" s="137"/>
      <c r="Q84" s="137"/>
      <c r="R84" s="137"/>
      <c r="S84" s="26"/>
      <c r="T84" s="71"/>
      <c r="U84" s="16"/>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row>
    <row r="85" spans="1:75">
      <c r="A85">
        <v>9580</v>
      </c>
      <c r="C85" s="42" t="s">
        <v>184</v>
      </c>
      <c r="E85" s="31"/>
      <c r="F85" s="138"/>
      <c r="G85" s="138"/>
      <c r="H85" s="138"/>
      <c r="I85" s="138"/>
      <c r="J85" s="138"/>
      <c r="K85" s="138"/>
      <c r="L85" s="138"/>
      <c r="M85" s="138"/>
      <c r="N85" s="138"/>
      <c r="O85" s="138"/>
      <c r="P85" s="138"/>
      <c r="Q85" s="138"/>
      <c r="R85" s="97">
        <f>SUM(F85:Q85)</f>
        <v>0</v>
      </c>
      <c r="S85" s="26" t="s">
        <v>186</v>
      </c>
      <c r="T85" s="71"/>
      <c r="U85" s="16"/>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row>
    <row r="86" spans="1:75">
      <c r="C86" s="40"/>
      <c r="E86" s="31"/>
      <c r="F86" s="16"/>
      <c r="G86" s="16"/>
      <c r="H86" s="16"/>
      <c r="I86" s="16"/>
      <c r="J86" s="16"/>
      <c r="K86" s="16"/>
      <c r="L86" s="16"/>
      <c r="M86" s="16"/>
      <c r="N86" s="16"/>
      <c r="O86" s="16"/>
      <c r="P86" s="16"/>
      <c r="Q86" s="16"/>
      <c r="R86" s="16"/>
      <c r="S86" s="26"/>
      <c r="T86" s="16"/>
      <c r="U86" s="16"/>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row>
    <row r="87" spans="1:75">
      <c r="C87" s="34" t="s">
        <v>7</v>
      </c>
      <c r="E87" s="34"/>
      <c r="F87" s="15">
        <f t="shared" ref="F87:R87" si="26">+F51+F64+F69+F72+F78+F83+F85</f>
        <v>23026.416666666668</v>
      </c>
      <c r="G87" s="15">
        <f t="shared" si="26"/>
        <v>25901.416666666668</v>
      </c>
      <c r="H87" s="15">
        <f t="shared" si="26"/>
        <v>25426.416666666668</v>
      </c>
      <c r="I87" s="15">
        <f t="shared" si="26"/>
        <v>31301.416666666668</v>
      </c>
      <c r="J87" s="15">
        <f t="shared" si="26"/>
        <v>30541.916666666668</v>
      </c>
      <c r="K87" s="15">
        <f t="shared" si="26"/>
        <v>24072.916666666668</v>
      </c>
      <c r="L87" s="15">
        <f t="shared" si="26"/>
        <v>20922.916666666668</v>
      </c>
      <c r="M87" s="15">
        <f t="shared" si="26"/>
        <v>31964.916666666668</v>
      </c>
      <c r="N87" s="15">
        <f t="shared" si="26"/>
        <v>24841.916666666668</v>
      </c>
      <c r="O87" s="15">
        <f t="shared" si="26"/>
        <v>25341.916666666668</v>
      </c>
      <c r="P87" s="15">
        <f t="shared" si="26"/>
        <v>48921.416666666664</v>
      </c>
      <c r="Q87" s="15">
        <f t="shared" si="26"/>
        <v>28176.416666666668</v>
      </c>
      <c r="R87" s="15">
        <f>+R51+R64+R69+R72+R78+R83+R85</f>
        <v>340440</v>
      </c>
      <c r="S87" s="26"/>
      <c r="T87" s="71">
        <f>SUM(F87:Q87)</f>
        <v>340440</v>
      </c>
      <c r="U87" s="71">
        <f>T87+T106+T28</f>
        <v>386696.33333333331</v>
      </c>
      <c r="V87" s="4"/>
      <c r="W87" s="153" t="s">
        <v>237</v>
      </c>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row>
    <row r="88" spans="1:75">
      <c r="C88" s="31"/>
      <c r="E88" s="31"/>
      <c r="F88" s="16"/>
      <c r="G88" s="16"/>
      <c r="H88" s="16"/>
      <c r="I88" s="16"/>
      <c r="J88" s="16"/>
      <c r="K88" s="16"/>
      <c r="L88" s="16"/>
      <c r="M88" s="16"/>
      <c r="N88" s="16"/>
      <c r="O88" s="16"/>
      <c r="P88" s="16"/>
      <c r="Q88" s="16"/>
      <c r="R88" s="16"/>
      <c r="S88" s="26"/>
      <c r="T88" s="73"/>
      <c r="U88" s="73">
        <f>U87-T106</f>
        <v>377796</v>
      </c>
      <c r="V88" s="4"/>
      <c r="W88" s="153" t="s">
        <v>238</v>
      </c>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row>
    <row r="89" spans="1:75">
      <c r="C89" s="31"/>
      <c r="E89" s="31"/>
      <c r="F89" s="16"/>
      <c r="G89" s="16"/>
      <c r="H89" s="16"/>
      <c r="I89" s="16"/>
      <c r="J89" s="16"/>
      <c r="K89" s="16"/>
      <c r="L89" s="16"/>
      <c r="M89" s="16"/>
      <c r="N89" s="16"/>
      <c r="O89" s="16"/>
      <c r="P89" s="16"/>
      <c r="Q89" s="16"/>
      <c r="R89" s="16"/>
      <c r="S89" s="26"/>
      <c r="T89" s="73"/>
      <c r="U89" s="73"/>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row>
    <row r="90" spans="1:75">
      <c r="C90" s="32" t="s">
        <v>5</v>
      </c>
      <c r="E90" s="32"/>
      <c r="F90" s="16"/>
      <c r="G90" s="16"/>
      <c r="H90" s="16"/>
      <c r="I90" s="16"/>
      <c r="J90" s="16"/>
      <c r="K90" s="16"/>
      <c r="L90" s="16"/>
      <c r="M90" s="16"/>
      <c r="N90" s="16"/>
      <c r="O90" s="16"/>
      <c r="P90" s="16"/>
      <c r="Q90" s="16"/>
      <c r="R90" s="16"/>
      <c r="S90" s="26"/>
      <c r="T90" s="73"/>
      <c r="U90" s="73"/>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row>
    <row r="91" spans="1:75">
      <c r="C91" s="42" t="s">
        <v>144</v>
      </c>
      <c r="E91" s="32"/>
      <c r="F91" s="16"/>
      <c r="G91" s="16"/>
      <c r="H91" s="16"/>
      <c r="I91" s="16"/>
      <c r="J91" s="16"/>
      <c r="K91" s="16"/>
      <c r="L91" s="16"/>
      <c r="M91" s="16"/>
      <c r="N91" s="16"/>
      <c r="O91" s="16"/>
      <c r="P91" s="16"/>
      <c r="Q91" s="16"/>
      <c r="R91" s="16"/>
      <c r="S91" s="26"/>
      <c r="T91" s="73"/>
      <c r="U91" s="152" t="s">
        <v>16</v>
      </c>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row>
    <row r="92" spans="1:75">
      <c r="A92">
        <v>9910</v>
      </c>
      <c r="B92" s="39">
        <v>50120</v>
      </c>
      <c r="C92" s="99" t="s">
        <v>12</v>
      </c>
      <c r="E92" s="31"/>
      <c r="F92" s="16">
        <f>7153/12</f>
        <v>596.08333333333337</v>
      </c>
      <c r="G92" s="16">
        <f t="shared" ref="G92:Q92" si="27">7153/12</f>
        <v>596.08333333333337</v>
      </c>
      <c r="H92" s="16">
        <f t="shared" si="27"/>
        <v>596.08333333333337</v>
      </c>
      <c r="I92" s="16">
        <f t="shared" si="27"/>
        <v>596.08333333333337</v>
      </c>
      <c r="J92" s="16">
        <f t="shared" si="27"/>
        <v>596.08333333333337</v>
      </c>
      <c r="K92" s="16">
        <f t="shared" si="27"/>
        <v>596.08333333333337</v>
      </c>
      <c r="L92" s="16">
        <f t="shared" si="27"/>
        <v>596.08333333333337</v>
      </c>
      <c r="M92" s="16">
        <f t="shared" si="27"/>
        <v>596.08333333333337</v>
      </c>
      <c r="N92" s="16">
        <f t="shared" si="27"/>
        <v>596.08333333333337</v>
      </c>
      <c r="O92" s="16">
        <f t="shared" si="27"/>
        <v>596.08333333333337</v>
      </c>
      <c r="P92" s="16">
        <f t="shared" si="27"/>
        <v>596.08333333333337</v>
      </c>
      <c r="Q92" s="16">
        <f t="shared" si="27"/>
        <v>596.08333333333337</v>
      </c>
      <c r="R92" s="16">
        <f t="shared" ref="R92:R103" si="28">SUM(F92:Q92)</f>
        <v>7152.9999999999991</v>
      </c>
      <c r="S92" s="26" t="s">
        <v>187</v>
      </c>
      <c r="T92" s="74"/>
      <c r="U92" s="7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row>
    <row r="93" spans="1:75">
      <c r="B93" s="39">
        <v>50110</v>
      </c>
      <c r="C93" s="40" t="s">
        <v>11</v>
      </c>
      <c r="E93" s="31"/>
      <c r="F93" s="16">
        <f>2832/12</f>
        <v>236</v>
      </c>
      <c r="G93" s="16">
        <f t="shared" ref="G93:Q93" si="29">2832/12</f>
        <v>236</v>
      </c>
      <c r="H93" s="16">
        <f t="shared" si="29"/>
        <v>236</v>
      </c>
      <c r="I93" s="16">
        <f t="shared" si="29"/>
        <v>236</v>
      </c>
      <c r="J93" s="16">
        <f t="shared" si="29"/>
        <v>236</v>
      </c>
      <c r="K93" s="16">
        <f t="shared" si="29"/>
        <v>236</v>
      </c>
      <c r="L93" s="16">
        <f t="shared" si="29"/>
        <v>236</v>
      </c>
      <c r="M93" s="16">
        <f t="shared" si="29"/>
        <v>236</v>
      </c>
      <c r="N93" s="16">
        <f t="shared" si="29"/>
        <v>236</v>
      </c>
      <c r="O93" s="16">
        <f t="shared" si="29"/>
        <v>236</v>
      </c>
      <c r="P93" s="16">
        <f t="shared" si="29"/>
        <v>236</v>
      </c>
      <c r="Q93" s="16">
        <f t="shared" si="29"/>
        <v>236</v>
      </c>
      <c r="R93" s="16">
        <f t="shared" si="28"/>
        <v>2832</v>
      </c>
      <c r="S93" s="26" t="s">
        <v>188</v>
      </c>
      <c r="T93" s="74"/>
      <c r="U93" s="7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row>
    <row r="94" spans="1:75">
      <c r="B94" s="39"/>
      <c r="C94" s="40" t="s">
        <v>248</v>
      </c>
      <c r="E94" s="31"/>
      <c r="F94" s="16">
        <f>1476/12</f>
        <v>123</v>
      </c>
      <c r="G94" s="16">
        <f t="shared" ref="G94:Q94" si="30">1476/12</f>
        <v>123</v>
      </c>
      <c r="H94" s="16">
        <f t="shared" si="30"/>
        <v>123</v>
      </c>
      <c r="I94" s="16">
        <f t="shared" si="30"/>
        <v>123</v>
      </c>
      <c r="J94" s="16">
        <f t="shared" si="30"/>
        <v>123</v>
      </c>
      <c r="K94" s="16">
        <f t="shared" si="30"/>
        <v>123</v>
      </c>
      <c r="L94" s="16">
        <f t="shared" si="30"/>
        <v>123</v>
      </c>
      <c r="M94" s="16">
        <f t="shared" si="30"/>
        <v>123</v>
      </c>
      <c r="N94" s="16">
        <f t="shared" si="30"/>
        <v>123</v>
      </c>
      <c r="O94" s="16">
        <f t="shared" si="30"/>
        <v>123</v>
      </c>
      <c r="P94" s="16">
        <f t="shared" si="30"/>
        <v>123</v>
      </c>
      <c r="Q94" s="16">
        <f t="shared" si="30"/>
        <v>123</v>
      </c>
      <c r="R94" s="16">
        <f t="shared" si="28"/>
        <v>1476</v>
      </c>
      <c r="S94" s="26"/>
      <c r="T94" s="74"/>
      <c r="U94" s="7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row>
    <row r="95" spans="1:75">
      <c r="B95" s="39"/>
      <c r="C95" s="40" t="s">
        <v>249</v>
      </c>
      <c r="E95" s="31"/>
      <c r="F95" s="16">
        <f>3635/12</f>
        <v>302.91666666666669</v>
      </c>
      <c r="G95" s="16">
        <f t="shared" ref="G95:Q95" si="31">3635/12</f>
        <v>302.91666666666669</v>
      </c>
      <c r="H95" s="16">
        <f t="shared" si="31"/>
        <v>302.91666666666669</v>
      </c>
      <c r="I95" s="16">
        <f t="shared" si="31"/>
        <v>302.91666666666669</v>
      </c>
      <c r="J95" s="16">
        <f t="shared" si="31"/>
        <v>302.91666666666669</v>
      </c>
      <c r="K95" s="16">
        <f t="shared" si="31"/>
        <v>302.91666666666669</v>
      </c>
      <c r="L95" s="16">
        <f t="shared" si="31"/>
        <v>302.91666666666669</v>
      </c>
      <c r="M95" s="16">
        <f t="shared" si="31"/>
        <v>302.91666666666669</v>
      </c>
      <c r="N95" s="16">
        <f t="shared" si="31"/>
        <v>302.91666666666669</v>
      </c>
      <c r="O95" s="16">
        <f t="shared" si="31"/>
        <v>302.91666666666669</v>
      </c>
      <c r="P95" s="16">
        <f t="shared" si="31"/>
        <v>302.91666666666669</v>
      </c>
      <c r="Q95" s="16">
        <f t="shared" si="31"/>
        <v>302.91666666666669</v>
      </c>
      <c r="R95" s="16">
        <f t="shared" si="28"/>
        <v>3634.9999999999995</v>
      </c>
      <c r="S95" s="26"/>
      <c r="T95" s="74"/>
      <c r="U95" s="7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row>
    <row r="96" spans="1:75">
      <c r="B96" s="39">
        <v>50160</v>
      </c>
      <c r="C96" s="40" t="s">
        <v>250</v>
      </c>
      <c r="E96" s="31"/>
      <c r="F96" s="18">
        <f>12704/12</f>
        <v>1058.6666666666667</v>
      </c>
      <c r="G96" s="18">
        <f t="shared" ref="G96:Q96" si="32">12704/12</f>
        <v>1058.6666666666667</v>
      </c>
      <c r="H96" s="18">
        <f t="shared" si="32"/>
        <v>1058.6666666666667</v>
      </c>
      <c r="I96" s="18">
        <f t="shared" si="32"/>
        <v>1058.6666666666667</v>
      </c>
      <c r="J96" s="18">
        <f t="shared" si="32"/>
        <v>1058.6666666666667</v>
      </c>
      <c r="K96" s="18">
        <f t="shared" si="32"/>
        <v>1058.6666666666667</v>
      </c>
      <c r="L96" s="18">
        <f t="shared" si="32"/>
        <v>1058.6666666666667</v>
      </c>
      <c r="M96" s="18">
        <f t="shared" si="32"/>
        <v>1058.6666666666667</v>
      </c>
      <c r="N96" s="18">
        <f t="shared" si="32"/>
        <v>1058.6666666666667</v>
      </c>
      <c r="O96" s="18">
        <f t="shared" si="32"/>
        <v>1058.6666666666667</v>
      </c>
      <c r="P96" s="18">
        <f t="shared" si="32"/>
        <v>1058.6666666666667</v>
      </c>
      <c r="Q96" s="18">
        <f t="shared" si="32"/>
        <v>1058.6666666666667</v>
      </c>
      <c r="R96" s="16">
        <f t="shared" si="28"/>
        <v>12703.999999999998</v>
      </c>
      <c r="S96" s="26" t="s">
        <v>189</v>
      </c>
      <c r="T96" s="75"/>
      <c r="U96" s="74"/>
    </row>
    <row r="97" spans="1:75">
      <c r="B97" s="39">
        <v>50170</v>
      </c>
      <c r="C97" s="40" t="s">
        <v>251</v>
      </c>
      <c r="E97" s="31"/>
      <c r="F97" s="18">
        <f>529/12</f>
        <v>44.083333333333336</v>
      </c>
      <c r="G97" s="18">
        <f t="shared" ref="G97:Q97" si="33">529/12</f>
        <v>44.083333333333336</v>
      </c>
      <c r="H97" s="18">
        <f t="shared" si="33"/>
        <v>44.083333333333336</v>
      </c>
      <c r="I97" s="18">
        <f t="shared" si="33"/>
        <v>44.083333333333336</v>
      </c>
      <c r="J97" s="18">
        <f t="shared" si="33"/>
        <v>44.083333333333336</v>
      </c>
      <c r="K97" s="18">
        <f t="shared" si="33"/>
        <v>44.083333333333336</v>
      </c>
      <c r="L97" s="18">
        <f t="shared" si="33"/>
        <v>44.083333333333336</v>
      </c>
      <c r="M97" s="18">
        <f t="shared" si="33"/>
        <v>44.083333333333336</v>
      </c>
      <c r="N97" s="18">
        <f t="shared" si="33"/>
        <v>44.083333333333336</v>
      </c>
      <c r="O97" s="18">
        <f t="shared" si="33"/>
        <v>44.083333333333336</v>
      </c>
      <c r="P97" s="18">
        <f t="shared" si="33"/>
        <v>44.083333333333336</v>
      </c>
      <c r="Q97" s="18">
        <f t="shared" si="33"/>
        <v>44.083333333333336</v>
      </c>
      <c r="R97" s="16">
        <f t="shared" si="28"/>
        <v>528.99999999999989</v>
      </c>
      <c r="S97" s="26" t="s">
        <v>190</v>
      </c>
      <c r="T97" s="75"/>
      <c r="U97" s="74"/>
    </row>
    <row r="98" spans="1:75">
      <c r="B98" s="39">
        <v>50130</v>
      </c>
      <c r="C98" s="40" t="s">
        <v>13</v>
      </c>
      <c r="E98" s="31"/>
      <c r="F98" s="16">
        <f>22304/12</f>
        <v>1858.6666666666667</v>
      </c>
      <c r="G98" s="16">
        <f t="shared" ref="G98:Q98" si="34">22304/12</f>
        <v>1858.6666666666667</v>
      </c>
      <c r="H98" s="16">
        <f t="shared" si="34"/>
        <v>1858.6666666666667</v>
      </c>
      <c r="I98" s="16">
        <f t="shared" si="34"/>
        <v>1858.6666666666667</v>
      </c>
      <c r="J98" s="16">
        <f t="shared" si="34"/>
        <v>1858.6666666666667</v>
      </c>
      <c r="K98" s="16">
        <f t="shared" si="34"/>
        <v>1858.6666666666667</v>
      </c>
      <c r="L98" s="16">
        <f t="shared" si="34"/>
        <v>1858.6666666666667</v>
      </c>
      <c r="M98" s="16">
        <f t="shared" si="34"/>
        <v>1858.6666666666667</v>
      </c>
      <c r="N98" s="16">
        <f t="shared" si="34"/>
        <v>1858.6666666666667</v>
      </c>
      <c r="O98" s="16">
        <f t="shared" si="34"/>
        <v>1858.6666666666667</v>
      </c>
      <c r="P98" s="16">
        <f t="shared" si="34"/>
        <v>1858.6666666666667</v>
      </c>
      <c r="Q98" s="16">
        <f t="shared" si="34"/>
        <v>1858.6666666666667</v>
      </c>
      <c r="R98" s="16">
        <f t="shared" si="28"/>
        <v>22304.000000000004</v>
      </c>
      <c r="S98" s="26" t="s">
        <v>192</v>
      </c>
      <c r="T98" s="74"/>
      <c r="U98" s="7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row>
    <row r="99" spans="1:75">
      <c r="B99" s="39">
        <v>50140</v>
      </c>
      <c r="C99" s="40" t="s">
        <v>254</v>
      </c>
      <c r="E99" s="31"/>
      <c r="F99" s="16">
        <f>12561/12</f>
        <v>1046.75</v>
      </c>
      <c r="G99" s="16">
        <f t="shared" ref="G99:Q99" si="35">12561/12</f>
        <v>1046.75</v>
      </c>
      <c r="H99" s="16">
        <f t="shared" si="35"/>
        <v>1046.75</v>
      </c>
      <c r="I99" s="16">
        <f t="shared" si="35"/>
        <v>1046.75</v>
      </c>
      <c r="J99" s="16">
        <f t="shared" si="35"/>
        <v>1046.75</v>
      </c>
      <c r="K99" s="16">
        <f t="shared" si="35"/>
        <v>1046.75</v>
      </c>
      <c r="L99" s="16">
        <f t="shared" si="35"/>
        <v>1046.75</v>
      </c>
      <c r="M99" s="16">
        <f t="shared" si="35"/>
        <v>1046.75</v>
      </c>
      <c r="N99" s="16">
        <f t="shared" si="35"/>
        <v>1046.75</v>
      </c>
      <c r="O99" s="16">
        <f t="shared" si="35"/>
        <v>1046.75</v>
      </c>
      <c r="P99" s="16">
        <f t="shared" si="35"/>
        <v>1046.75</v>
      </c>
      <c r="Q99" s="16">
        <f t="shared" si="35"/>
        <v>1046.75</v>
      </c>
      <c r="R99" s="16">
        <f t="shared" si="28"/>
        <v>12561</v>
      </c>
      <c r="S99" s="26" t="s">
        <v>193</v>
      </c>
      <c r="T99" s="74"/>
      <c r="U99" s="7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row>
    <row r="100" spans="1:75">
      <c r="B100" s="39"/>
      <c r="C100" s="40" t="s">
        <v>256</v>
      </c>
      <c r="E100" s="31"/>
      <c r="F100" s="16">
        <f>4017/12</f>
        <v>334.75</v>
      </c>
      <c r="G100" s="16">
        <f t="shared" ref="G100:Q100" si="36">4017/12</f>
        <v>334.75</v>
      </c>
      <c r="H100" s="16">
        <f t="shared" si="36"/>
        <v>334.75</v>
      </c>
      <c r="I100" s="16">
        <f t="shared" si="36"/>
        <v>334.75</v>
      </c>
      <c r="J100" s="16">
        <f t="shared" si="36"/>
        <v>334.75</v>
      </c>
      <c r="K100" s="16">
        <f t="shared" si="36"/>
        <v>334.75</v>
      </c>
      <c r="L100" s="16">
        <f t="shared" si="36"/>
        <v>334.75</v>
      </c>
      <c r="M100" s="16">
        <f t="shared" si="36"/>
        <v>334.75</v>
      </c>
      <c r="N100" s="16">
        <f t="shared" si="36"/>
        <v>334.75</v>
      </c>
      <c r="O100" s="16">
        <f t="shared" si="36"/>
        <v>334.75</v>
      </c>
      <c r="P100" s="16">
        <f t="shared" si="36"/>
        <v>334.75</v>
      </c>
      <c r="Q100" s="16">
        <f t="shared" si="36"/>
        <v>334.75</v>
      </c>
      <c r="R100" s="16">
        <f t="shared" si="28"/>
        <v>4017</v>
      </c>
      <c r="S100" s="26"/>
      <c r="T100" s="74"/>
      <c r="U100" s="7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row>
    <row r="101" spans="1:75">
      <c r="B101" s="39"/>
      <c r="C101" s="40" t="s">
        <v>255</v>
      </c>
      <c r="E101" s="31"/>
      <c r="F101" s="16">
        <f>1033/12</f>
        <v>86.083333333333329</v>
      </c>
      <c r="G101" s="16">
        <f t="shared" ref="G101:Q101" si="37">1033/12</f>
        <v>86.083333333333329</v>
      </c>
      <c r="H101" s="16">
        <f t="shared" si="37"/>
        <v>86.083333333333329</v>
      </c>
      <c r="I101" s="16">
        <f t="shared" si="37"/>
        <v>86.083333333333329</v>
      </c>
      <c r="J101" s="16">
        <f t="shared" si="37"/>
        <v>86.083333333333329</v>
      </c>
      <c r="K101" s="16">
        <f t="shared" si="37"/>
        <v>86.083333333333329</v>
      </c>
      <c r="L101" s="16">
        <f t="shared" si="37"/>
        <v>86.083333333333329</v>
      </c>
      <c r="M101" s="16">
        <f t="shared" si="37"/>
        <v>86.083333333333329</v>
      </c>
      <c r="N101" s="16">
        <f t="shared" si="37"/>
        <v>86.083333333333329</v>
      </c>
      <c r="O101" s="16">
        <f t="shared" si="37"/>
        <v>86.083333333333329</v>
      </c>
      <c r="P101" s="16">
        <f t="shared" si="37"/>
        <v>86.083333333333329</v>
      </c>
      <c r="Q101" s="16">
        <f t="shared" si="37"/>
        <v>86.083333333333329</v>
      </c>
      <c r="R101" s="16">
        <f t="shared" si="28"/>
        <v>1033.0000000000002</v>
      </c>
      <c r="S101" s="26"/>
      <c r="T101" s="74"/>
      <c r="U101" s="7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row>
    <row r="102" spans="1:75">
      <c r="B102" s="39"/>
      <c r="C102" s="40" t="s">
        <v>253</v>
      </c>
      <c r="E102" s="31"/>
      <c r="F102" s="16">
        <f>388/12</f>
        <v>32.333333333333336</v>
      </c>
      <c r="G102" s="16">
        <f t="shared" ref="G102:Q102" si="38">388/12</f>
        <v>32.333333333333336</v>
      </c>
      <c r="H102" s="16">
        <f t="shared" si="38"/>
        <v>32.333333333333336</v>
      </c>
      <c r="I102" s="16">
        <f t="shared" si="38"/>
        <v>32.333333333333336</v>
      </c>
      <c r="J102" s="16">
        <f t="shared" si="38"/>
        <v>32.333333333333336</v>
      </c>
      <c r="K102" s="16">
        <f t="shared" si="38"/>
        <v>32.333333333333336</v>
      </c>
      <c r="L102" s="16">
        <f t="shared" si="38"/>
        <v>32.333333333333336</v>
      </c>
      <c r="M102" s="16">
        <f t="shared" si="38"/>
        <v>32.333333333333336</v>
      </c>
      <c r="N102" s="16">
        <f t="shared" si="38"/>
        <v>32.333333333333336</v>
      </c>
      <c r="O102" s="16">
        <f t="shared" si="38"/>
        <v>32.333333333333336</v>
      </c>
      <c r="P102" s="16">
        <f t="shared" si="38"/>
        <v>32.333333333333336</v>
      </c>
      <c r="Q102" s="16">
        <f t="shared" si="38"/>
        <v>32.333333333333336</v>
      </c>
      <c r="R102" s="16">
        <f t="shared" si="28"/>
        <v>387.99999999999994</v>
      </c>
      <c r="S102" s="26"/>
      <c r="T102" s="74"/>
      <c r="U102" s="7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row>
    <row r="103" spans="1:75">
      <c r="B103" s="39"/>
      <c r="C103" s="40" t="s">
        <v>252</v>
      </c>
      <c r="E103" s="31"/>
      <c r="F103" s="14">
        <f>5372/12</f>
        <v>447.66666666666669</v>
      </c>
      <c r="G103" s="14">
        <f t="shared" ref="G103:Q103" si="39">5372/12</f>
        <v>447.66666666666669</v>
      </c>
      <c r="H103" s="14">
        <f t="shared" si="39"/>
        <v>447.66666666666669</v>
      </c>
      <c r="I103" s="14">
        <f t="shared" si="39"/>
        <v>447.66666666666669</v>
      </c>
      <c r="J103" s="14">
        <f t="shared" si="39"/>
        <v>447.66666666666669</v>
      </c>
      <c r="K103" s="14">
        <f t="shared" si="39"/>
        <v>447.66666666666669</v>
      </c>
      <c r="L103" s="14">
        <f t="shared" si="39"/>
        <v>447.66666666666669</v>
      </c>
      <c r="M103" s="14">
        <f t="shared" si="39"/>
        <v>447.66666666666669</v>
      </c>
      <c r="N103" s="14">
        <f t="shared" si="39"/>
        <v>447.66666666666669</v>
      </c>
      <c r="O103" s="14">
        <f t="shared" si="39"/>
        <v>447.66666666666669</v>
      </c>
      <c r="P103" s="14">
        <f t="shared" si="39"/>
        <v>447.66666666666669</v>
      </c>
      <c r="Q103" s="14">
        <f t="shared" si="39"/>
        <v>447.66666666666669</v>
      </c>
      <c r="R103" s="16">
        <f t="shared" si="28"/>
        <v>5372</v>
      </c>
      <c r="S103" s="26" t="s">
        <v>194</v>
      </c>
      <c r="T103" s="74"/>
      <c r="U103" s="7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row>
    <row r="104" spans="1:75">
      <c r="B104" s="39"/>
      <c r="C104" s="40"/>
      <c r="D104" s="42" t="s">
        <v>145</v>
      </c>
      <c r="E104" s="31"/>
      <c r="F104" s="19">
        <f>SUM(F92:F103)</f>
        <v>6167</v>
      </c>
      <c r="G104" s="19">
        <f t="shared" ref="G104:Q104" si="40">SUM(G92:G103)</f>
        <v>6167</v>
      </c>
      <c r="H104" s="19">
        <f t="shared" si="40"/>
        <v>6167</v>
      </c>
      <c r="I104" s="19">
        <f t="shared" si="40"/>
        <v>6167</v>
      </c>
      <c r="J104" s="19">
        <f t="shared" si="40"/>
        <v>6167</v>
      </c>
      <c r="K104" s="19">
        <f t="shared" si="40"/>
        <v>6167</v>
      </c>
      <c r="L104" s="19">
        <f t="shared" si="40"/>
        <v>6167</v>
      </c>
      <c r="M104" s="19">
        <f t="shared" si="40"/>
        <v>6167</v>
      </c>
      <c r="N104" s="19">
        <f t="shared" si="40"/>
        <v>6167</v>
      </c>
      <c r="O104" s="19">
        <f t="shared" si="40"/>
        <v>6167</v>
      </c>
      <c r="P104" s="19">
        <f t="shared" si="40"/>
        <v>6167</v>
      </c>
      <c r="Q104" s="19">
        <f t="shared" si="40"/>
        <v>6167</v>
      </c>
      <c r="R104" s="19">
        <f>SUM(R92:R103)</f>
        <v>74004</v>
      </c>
      <c r="S104" s="26"/>
      <c r="T104" s="74"/>
      <c r="U104" s="7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row>
    <row r="105" spans="1:75">
      <c r="A105">
        <v>9912</v>
      </c>
      <c r="B105" s="39">
        <v>50150</v>
      </c>
      <c r="C105" s="40" t="s">
        <v>14</v>
      </c>
      <c r="E105" s="31"/>
      <c r="F105" s="16">
        <f>8900/12</f>
        <v>741.66666666666663</v>
      </c>
      <c r="G105" s="16">
        <f t="shared" ref="G105:Q105" si="41">8900/12</f>
        <v>741.66666666666663</v>
      </c>
      <c r="H105" s="16">
        <f t="shared" si="41"/>
        <v>741.66666666666663</v>
      </c>
      <c r="I105" s="16">
        <f t="shared" si="41"/>
        <v>741.66666666666663</v>
      </c>
      <c r="J105" s="16">
        <f t="shared" si="41"/>
        <v>741.66666666666663</v>
      </c>
      <c r="K105" s="16">
        <f t="shared" si="41"/>
        <v>741.66666666666663</v>
      </c>
      <c r="L105" s="16">
        <f t="shared" si="41"/>
        <v>741.66666666666663</v>
      </c>
      <c r="M105" s="16">
        <f t="shared" si="41"/>
        <v>741.66666666666663</v>
      </c>
      <c r="N105" s="16">
        <f t="shared" si="41"/>
        <v>741.66666666666663</v>
      </c>
      <c r="O105" s="14">
        <v>742</v>
      </c>
      <c r="P105" s="16">
        <f t="shared" si="41"/>
        <v>741.66666666666663</v>
      </c>
      <c r="Q105" s="16">
        <f t="shared" si="41"/>
        <v>741.66666666666663</v>
      </c>
      <c r="R105" s="70">
        <f>SUM(F105:Q105)</f>
        <v>8900.3333333333339</v>
      </c>
      <c r="S105" s="26" t="s">
        <v>191</v>
      </c>
      <c r="T105" s="74"/>
      <c r="U105" s="7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row>
    <row r="106" spans="1:75">
      <c r="B106" s="39"/>
      <c r="C106" s="1" t="s">
        <v>257</v>
      </c>
      <c r="E106" s="31"/>
      <c r="F106" s="92">
        <f>SUM(F105)</f>
        <v>741.66666666666663</v>
      </c>
      <c r="G106" s="92">
        <f t="shared" ref="G106:Q106" si="42">SUM(G105)</f>
        <v>741.66666666666663</v>
      </c>
      <c r="H106" s="92">
        <f t="shared" si="42"/>
        <v>741.66666666666663</v>
      </c>
      <c r="I106" s="92">
        <f t="shared" si="42"/>
        <v>741.66666666666663</v>
      </c>
      <c r="J106" s="92">
        <f t="shared" si="42"/>
        <v>741.66666666666663</v>
      </c>
      <c r="K106" s="92">
        <f t="shared" si="42"/>
        <v>741.66666666666663</v>
      </c>
      <c r="L106" s="92">
        <f t="shared" si="42"/>
        <v>741.66666666666663</v>
      </c>
      <c r="M106" s="92">
        <f t="shared" si="42"/>
        <v>741.66666666666663</v>
      </c>
      <c r="N106" s="92">
        <f t="shared" si="42"/>
        <v>741.66666666666663</v>
      </c>
      <c r="O106" s="92">
        <f t="shared" si="42"/>
        <v>742</v>
      </c>
      <c r="P106" s="92">
        <f t="shared" si="42"/>
        <v>741.66666666666663</v>
      </c>
      <c r="Q106" s="92">
        <f t="shared" si="42"/>
        <v>741.66666666666663</v>
      </c>
      <c r="R106" s="92">
        <f>SUM(R105)</f>
        <v>8900.3333333333339</v>
      </c>
      <c r="S106" s="26"/>
      <c r="T106" s="71">
        <f>SUM(F106:Q106)</f>
        <v>8900.3333333333339</v>
      </c>
      <c r="U106" s="7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row>
    <row r="107" spans="1:75">
      <c r="B107" s="39"/>
      <c r="C107" s="40"/>
      <c r="E107" s="31"/>
      <c r="F107" s="14"/>
      <c r="G107" s="14"/>
      <c r="H107" s="14"/>
      <c r="I107" s="14"/>
      <c r="J107" s="14"/>
      <c r="K107" s="14"/>
      <c r="L107" s="14"/>
      <c r="M107" s="14"/>
      <c r="N107" s="14"/>
      <c r="O107" s="14"/>
      <c r="P107" s="14"/>
      <c r="Q107" s="14"/>
      <c r="R107" s="16"/>
      <c r="S107" s="26"/>
      <c r="T107" s="74"/>
      <c r="U107" s="7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row>
    <row r="108" spans="1:75" hidden="1">
      <c r="B108" s="39"/>
      <c r="C108" s="42" t="s">
        <v>142</v>
      </c>
      <c r="E108" s="32"/>
      <c r="F108" s="16"/>
      <c r="G108" s="16"/>
      <c r="H108" s="16"/>
      <c r="I108" s="16"/>
      <c r="J108" s="16"/>
      <c r="K108" s="16"/>
      <c r="L108" s="16"/>
      <c r="M108" s="16"/>
      <c r="N108" s="16"/>
      <c r="O108" s="16"/>
      <c r="P108" s="16"/>
      <c r="Q108" s="16"/>
      <c r="R108" s="16"/>
      <c r="S108" s="26"/>
      <c r="T108" s="74"/>
      <c r="U108" s="7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row>
    <row r="109" spans="1:75" hidden="1">
      <c r="B109" s="39"/>
      <c r="C109" s="116" t="s">
        <v>183</v>
      </c>
      <c r="E109" s="32"/>
      <c r="F109" s="16"/>
      <c r="G109" s="16"/>
      <c r="H109" s="16"/>
      <c r="I109" s="16"/>
      <c r="J109" s="16"/>
      <c r="K109" s="16"/>
      <c r="L109" s="16"/>
      <c r="M109" s="16"/>
      <c r="N109" s="16"/>
      <c r="O109" s="16"/>
      <c r="P109" s="16"/>
      <c r="Q109" s="16"/>
      <c r="R109" s="16">
        <f>SUM(F109:Q109)</f>
        <v>0</v>
      </c>
      <c r="S109" s="26"/>
      <c r="T109" s="74"/>
      <c r="U109" s="7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row>
    <row r="110" spans="1:75" hidden="1">
      <c r="B110" s="39"/>
      <c r="C110" s="116" t="s">
        <v>183</v>
      </c>
      <c r="E110" s="32"/>
      <c r="F110" s="16"/>
      <c r="G110" s="16"/>
      <c r="H110" s="16"/>
      <c r="I110" s="16"/>
      <c r="J110" s="16"/>
      <c r="K110" s="16"/>
      <c r="L110" s="16"/>
      <c r="M110" s="16"/>
      <c r="N110" s="16"/>
      <c r="O110" s="16"/>
      <c r="P110" s="16"/>
      <c r="Q110" s="16"/>
      <c r="R110" s="16">
        <f>SUM(F110:Q110)</f>
        <v>0</v>
      </c>
      <c r="S110" s="26"/>
      <c r="T110" s="74"/>
      <c r="U110" s="7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row>
    <row r="111" spans="1:75" hidden="1">
      <c r="B111" s="39"/>
      <c r="C111" s="116" t="s">
        <v>183</v>
      </c>
      <c r="E111" s="32"/>
      <c r="F111" s="16"/>
      <c r="G111" s="16"/>
      <c r="H111" s="16"/>
      <c r="I111" s="16"/>
      <c r="J111" s="16"/>
      <c r="K111" s="16"/>
      <c r="L111" s="16"/>
      <c r="M111" s="16"/>
      <c r="N111" s="16"/>
      <c r="O111" s="16"/>
      <c r="P111" s="16"/>
      <c r="Q111" s="16"/>
      <c r="R111" s="16">
        <f>SUM(F111:Q111)</f>
        <v>0</v>
      </c>
      <c r="S111" s="26"/>
      <c r="T111" s="74"/>
      <c r="U111" s="7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row>
    <row r="112" spans="1:75" hidden="1">
      <c r="B112" s="39"/>
      <c r="C112" s="34" t="s">
        <v>8</v>
      </c>
      <c r="E112" s="34"/>
      <c r="F112" s="15">
        <f>SUM(F106:F111)</f>
        <v>741.66666666666663</v>
      </c>
      <c r="G112" s="15">
        <f t="shared" ref="G112:Q112" si="43">SUM(G106:G111)</f>
        <v>741.66666666666663</v>
      </c>
      <c r="H112" s="15">
        <f t="shared" si="43"/>
        <v>741.66666666666663</v>
      </c>
      <c r="I112" s="15">
        <f t="shared" si="43"/>
        <v>741.66666666666663</v>
      </c>
      <c r="J112" s="15">
        <f t="shared" si="43"/>
        <v>741.66666666666663</v>
      </c>
      <c r="K112" s="15">
        <f t="shared" si="43"/>
        <v>741.66666666666663</v>
      </c>
      <c r="L112" s="15">
        <f t="shared" si="43"/>
        <v>741.66666666666663</v>
      </c>
      <c r="M112" s="15">
        <f t="shared" si="43"/>
        <v>741.66666666666663</v>
      </c>
      <c r="N112" s="15">
        <f t="shared" si="43"/>
        <v>741.66666666666663</v>
      </c>
      <c r="O112" s="15">
        <f t="shared" si="43"/>
        <v>742</v>
      </c>
      <c r="P112" s="15">
        <f t="shared" si="43"/>
        <v>741.66666666666663</v>
      </c>
      <c r="Q112" s="15">
        <f t="shared" si="43"/>
        <v>741.66666666666663</v>
      </c>
      <c r="R112" s="15">
        <f>SUM(R106:R111)</f>
        <v>8900.3333333333339</v>
      </c>
      <c r="S112" s="26"/>
      <c r="T112" s="71"/>
      <c r="U112" s="72"/>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row>
    <row r="113" spans="3:75">
      <c r="D113" s="28"/>
      <c r="E113" s="28"/>
      <c r="F113" s="16"/>
      <c r="G113" s="16"/>
      <c r="H113" s="16"/>
      <c r="I113" s="16"/>
      <c r="J113" s="16"/>
      <c r="K113" s="16"/>
      <c r="L113" s="16"/>
      <c r="M113" s="16"/>
      <c r="N113" s="16"/>
      <c r="O113" s="16"/>
      <c r="P113" s="16"/>
      <c r="Q113" s="16"/>
      <c r="R113" s="16"/>
      <c r="S113" s="26"/>
      <c r="T113" s="73"/>
      <c r="U113" s="73"/>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row>
    <row r="114" spans="3:75" s="6" customFormat="1" ht="15.75">
      <c r="D114" s="41" t="s">
        <v>9</v>
      </c>
      <c r="E114" s="36"/>
      <c r="F114" s="19">
        <f t="shared" ref="F114:Q114" si="44">F28+F87+F104+F106</f>
        <v>32798.083333333336</v>
      </c>
      <c r="G114" s="19">
        <f t="shared" si="44"/>
        <v>35673.083333333336</v>
      </c>
      <c r="H114" s="19">
        <f t="shared" si="44"/>
        <v>37198.083333333336</v>
      </c>
      <c r="I114" s="19">
        <f t="shared" si="44"/>
        <v>41073.083333333336</v>
      </c>
      <c r="J114" s="19">
        <f t="shared" si="44"/>
        <v>40313.583333333336</v>
      </c>
      <c r="K114" s="19">
        <f t="shared" si="44"/>
        <v>34844.583333333336</v>
      </c>
      <c r="L114" s="19">
        <f t="shared" si="44"/>
        <v>30694.583333333336</v>
      </c>
      <c r="M114" s="19">
        <f t="shared" si="44"/>
        <v>41736.583333333336</v>
      </c>
      <c r="N114" s="19">
        <f t="shared" si="44"/>
        <v>34613.583333333336</v>
      </c>
      <c r="O114" s="19">
        <f t="shared" si="44"/>
        <v>35113.916666666672</v>
      </c>
      <c r="P114" s="19">
        <f t="shared" si="44"/>
        <v>58693.083333333328</v>
      </c>
      <c r="Q114" s="19">
        <f t="shared" si="44"/>
        <v>37948.083333333336</v>
      </c>
      <c r="R114" s="19">
        <f>R28+R87+R104+R106</f>
        <v>460700.33333333331</v>
      </c>
      <c r="S114" s="143">
        <f>R114/12/84</f>
        <v>457.04398148148147</v>
      </c>
      <c r="T114" s="71">
        <f>T106+T78+T83+T69+T64+T6+T51+T28</f>
        <v>386696.33333333337</v>
      </c>
      <c r="U114" s="76"/>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c r="AW114" s="10"/>
      <c r="AX114" s="10"/>
      <c r="AY114" s="10"/>
      <c r="AZ114" s="10"/>
      <c r="BA114" s="10"/>
      <c r="BB114" s="10"/>
      <c r="BC114" s="10"/>
      <c r="BD114" s="10"/>
      <c r="BE114" s="10"/>
      <c r="BF114" s="10"/>
      <c r="BG114" s="10"/>
      <c r="BH114" s="10"/>
      <c r="BI114" s="10"/>
      <c r="BJ114" s="10"/>
      <c r="BK114" s="10"/>
      <c r="BL114" s="10"/>
      <c r="BM114" s="10"/>
      <c r="BN114" s="10"/>
      <c r="BO114" s="10"/>
      <c r="BP114" s="10"/>
      <c r="BQ114" s="10"/>
      <c r="BR114" s="10"/>
      <c r="BS114" s="10"/>
      <c r="BT114" s="10"/>
      <c r="BU114" s="10"/>
      <c r="BV114" s="10"/>
      <c r="BW114" s="10"/>
    </row>
    <row r="115" spans="3:75" s="6" customFormat="1" ht="15.75">
      <c r="D115" s="41"/>
      <c r="E115" s="36"/>
      <c r="F115" s="19"/>
      <c r="G115" s="19"/>
      <c r="H115" s="19"/>
      <c r="I115" s="19"/>
      <c r="J115" s="19"/>
      <c r="K115" s="19"/>
      <c r="L115" s="19"/>
      <c r="M115" s="19"/>
      <c r="N115" s="19"/>
      <c r="O115" s="19"/>
      <c r="P115" s="19"/>
      <c r="Q115" s="19"/>
      <c r="R115" s="19"/>
      <c r="S115" s="26"/>
      <c r="T115" s="71"/>
      <c r="U115" s="76"/>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0"/>
      <c r="AZ115" s="10"/>
      <c r="BA115" s="10"/>
      <c r="BB115" s="10"/>
      <c r="BC115" s="10"/>
      <c r="BD115" s="10"/>
      <c r="BE115" s="10"/>
      <c r="BF115" s="10"/>
      <c r="BG115" s="10"/>
      <c r="BH115" s="10"/>
      <c r="BI115" s="10"/>
      <c r="BJ115" s="10"/>
      <c r="BK115" s="10"/>
      <c r="BL115" s="10"/>
      <c r="BM115" s="10"/>
      <c r="BN115" s="10"/>
      <c r="BO115" s="10"/>
      <c r="BP115" s="10"/>
      <c r="BQ115" s="10"/>
      <c r="BR115" s="10"/>
      <c r="BS115" s="10"/>
      <c r="BT115" s="10"/>
      <c r="BU115" s="10"/>
      <c r="BV115" s="10"/>
      <c r="BW115" s="10"/>
    </row>
    <row r="116" spans="3:75" s="6" customFormat="1" ht="15.75">
      <c r="D116" s="28" t="s">
        <v>76</v>
      </c>
      <c r="E116" s="28"/>
      <c r="F116" s="71">
        <f>F16-F114</f>
        <v>5673.9166666666642</v>
      </c>
      <c r="G116" s="71">
        <f>G16-G114</f>
        <v>2798.9166666666642</v>
      </c>
      <c r="H116" s="71">
        <f>H16-H114</f>
        <v>1273.9166666666642</v>
      </c>
      <c r="I116" s="71">
        <f>I16-I114</f>
        <v>-2601.0833333333358</v>
      </c>
      <c r="J116" s="71">
        <f>J16-J114</f>
        <v>-1841.5833333333358</v>
      </c>
      <c r="K116" s="71">
        <f>K16-K114</f>
        <v>3627.4166666666642</v>
      </c>
      <c r="L116" s="71">
        <f>L16-L114</f>
        <v>7777.4166666666642</v>
      </c>
      <c r="M116" s="71">
        <f>M16-M114</f>
        <v>-3264.5833333333358</v>
      </c>
      <c r="N116" s="71">
        <f>N16-N114</f>
        <v>3858.4166666666642</v>
      </c>
      <c r="O116" s="71">
        <f>O16-O114</f>
        <v>3358.0833333333285</v>
      </c>
      <c r="P116" s="71">
        <f>P16-P114</f>
        <v>-20221.083333333328</v>
      </c>
      <c r="Q116" s="71">
        <f>Q16-Q114</f>
        <v>523.91666666666424</v>
      </c>
      <c r="R116" s="19">
        <f>SUM(F116:Q116)</f>
        <v>963.66666666664241</v>
      </c>
      <c r="S116" s="26"/>
      <c r="T116" s="76"/>
      <c r="U116" s="77"/>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0"/>
      <c r="AZ116" s="10"/>
      <c r="BA116" s="10"/>
      <c r="BB116" s="10"/>
      <c r="BC116" s="10"/>
      <c r="BD116" s="10"/>
      <c r="BE116" s="10"/>
      <c r="BF116" s="10"/>
      <c r="BG116" s="10"/>
      <c r="BH116" s="10"/>
      <c r="BI116" s="10"/>
      <c r="BJ116" s="10"/>
      <c r="BK116" s="10"/>
      <c r="BL116" s="10"/>
      <c r="BM116" s="10"/>
      <c r="BN116" s="10"/>
      <c r="BO116" s="10"/>
      <c r="BP116" s="10"/>
      <c r="BQ116" s="10"/>
      <c r="BR116" s="10"/>
      <c r="BS116" s="10"/>
      <c r="BT116" s="10"/>
      <c r="BU116" s="10"/>
      <c r="BV116" s="10"/>
      <c r="BW116" s="10"/>
    </row>
    <row r="117" spans="3:75">
      <c r="F117" s="13"/>
      <c r="G117" s="13"/>
      <c r="H117" s="13"/>
      <c r="I117" s="13"/>
      <c r="J117" s="13"/>
      <c r="K117" s="13"/>
      <c r="L117" s="13"/>
      <c r="M117" s="13"/>
      <c r="N117" s="13"/>
      <c r="O117" s="13"/>
      <c r="P117" s="13"/>
      <c r="Q117" s="13"/>
      <c r="R117" s="13"/>
      <c r="T117" s="78"/>
      <c r="U117" s="79"/>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row>
    <row r="118" spans="3:75">
      <c r="C118" s="104"/>
      <c r="F118" s="4"/>
      <c r="G118" s="4"/>
      <c r="H118" s="4"/>
      <c r="I118" s="4"/>
      <c r="J118" s="4"/>
      <c r="K118" s="4"/>
      <c r="L118" s="4"/>
      <c r="M118" s="4"/>
      <c r="N118" s="4"/>
      <c r="O118" s="4"/>
      <c r="P118" s="4"/>
      <c r="Q118" s="4"/>
      <c r="R118" s="4"/>
      <c r="T118" s="78"/>
      <c r="U118" s="78"/>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row>
    <row r="119" spans="3:75">
      <c r="F119" s="4"/>
      <c r="G119" s="4"/>
      <c r="H119" s="4"/>
      <c r="I119" s="4"/>
      <c r="J119" s="4"/>
      <c r="K119" s="4"/>
      <c r="L119" s="4"/>
      <c r="M119" s="4"/>
      <c r="N119" s="4"/>
      <c r="O119" s="4"/>
      <c r="P119" s="4"/>
      <c r="Q119" s="4"/>
      <c r="R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row>
    <row r="120" spans="3:75">
      <c r="F120" s="4"/>
      <c r="G120" s="4"/>
      <c r="H120" s="4"/>
      <c r="I120" s="4"/>
      <c r="J120" s="4"/>
      <c r="K120" s="4"/>
      <c r="L120" s="4"/>
      <c r="M120" s="4"/>
      <c r="N120" s="4"/>
      <c r="O120" s="4"/>
      <c r="P120" s="4"/>
      <c r="Q120" s="4"/>
      <c r="R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row>
    <row r="121" spans="3:75">
      <c r="F121" s="4"/>
      <c r="G121" s="4"/>
      <c r="H121" s="4"/>
      <c r="I121" s="4"/>
      <c r="J121" s="4"/>
      <c r="K121" s="4"/>
      <c r="L121" s="4"/>
      <c r="M121" s="4"/>
      <c r="N121" s="4"/>
      <c r="O121" s="4"/>
      <c r="P121" s="4"/>
      <c r="Q121" s="4"/>
      <c r="R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row>
    <row r="122" spans="3:75">
      <c r="F122" s="4"/>
      <c r="G122" s="4"/>
      <c r="H122" s="4"/>
      <c r="I122" s="4"/>
      <c r="J122" s="4"/>
      <c r="K122" s="4"/>
      <c r="L122" s="4"/>
      <c r="M122" s="4"/>
      <c r="N122" s="4"/>
      <c r="O122" s="4"/>
      <c r="P122" s="4"/>
      <c r="Q122" s="4"/>
      <c r="R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row>
    <row r="123" spans="3:75">
      <c r="F123" s="4"/>
      <c r="G123" s="4"/>
      <c r="H123" s="4"/>
      <c r="I123" s="4"/>
      <c r="J123" s="4"/>
      <c r="K123" s="4"/>
      <c r="L123" s="4"/>
      <c r="M123" s="4"/>
      <c r="N123" s="4"/>
      <c r="O123" s="4" t="s">
        <v>16</v>
      </c>
      <c r="P123" s="4"/>
      <c r="Q123" s="4"/>
      <c r="R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row>
    <row r="124" spans="3:75">
      <c r="F124" s="4"/>
      <c r="G124" s="4"/>
      <c r="H124" s="4"/>
      <c r="I124" s="4"/>
      <c r="J124" s="4"/>
      <c r="K124" s="4"/>
      <c r="L124" s="4"/>
      <c r="M124" s="4"/>
      <c r="N124" s="4"/>
      <c r="O124" s="4"/>
      <c r="P124" s="4"/>
      <c r="Q124" s="4"/>
      <c r="R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row>
    <row r="125" spans="3:75">
      <c r="C125" t="s">
        <v>16</v>
      </c>
      <c r="D125" s="38"/>
      <c r="F125" s="4"/>
      <c r="G125" s="4"/>
      <c r="H125" s="4"/>
      <c r="I125" s="4"/>
      <c r="J125" s="4"/>
      <c r="K125" s="4"/>
      <c r="L125" s="4"/>
      <c r="M125" s="4"/>
      <c r="N125" s="4"/>
      <c r="O125" s="4"/>
      <c r="P125" s="4"/>
      <c r="Q125" s="4"/>
      <c r="R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row>
    <row r="126" spans="3:75">
      <c r="F126" s="4"/>
      <c r="G126" s="4"/>
      <c r="H126" s="4"/>
      <c r="I126" s="4"/>
      <c r="J126" s="4"/>
      <c r="K126" s="4"/>
      <c r="L126" s="4"/>
      <c r="M126" s="4"/>
      <c r="N126" s="4"/>
      <c r="O126" s="4"/>
      <c r="P126" s="4"/>
      <c r="Q126" s="4"/>
      <c r="R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row>
    <row r="127" spans="3:75">
      <c r="F127" s="4"/>
      <c r="G127" s="4"/>
      <c r="H127" s="4"/>
      <c r="I127" s="4"/>
      <c r="J127" s="4"/>
      <c r="K127" s="4"/>
      <c r="L127" s="4"/>
      <c r="M127" s="4"/>
      <c r="N127" s="4"/>
      <c r="O127" s="4"/>
      <c r="P127" s="4"/>
      <c r="Q127" s="4"/>
      <c r="R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row>
    <row r="128" spans="3:75">
      <c r="F128" s="4"/>
      <c r="G128" s="4"/>
      <c r="H128" s="4"/>
      <c r="I128" s="4"/>
      <c r="J128" s="4"/>
      <c r="K128" s="4"/>
      <c r="L128" s="4"/>
      <c r="M128" s="4"/>
      <c r="N128" s="4"/>
      <c r="O128" s="4"/>
      <c r="P128" s="4"/>
      <c r="Q128" s="4"/>
      <c r="R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row>
    <row r="129" spans="6:75">
      <c r="F129" s="4"/>
      <c r="G129" s="4"/>
      <c r="H129" s="4"/>
      <c r="I129" s="4"/>
      <c r="J129" s="4"/>
      <c r="K129" s="4"/>
      <c r="L129" s="4"/>
      <c r="M129" s="4"/>
      <c r="N129" s="4"/>
      <c r="O129" s="4"/>
      <c r="P129" s="4"/>
      <c r="Q129" s="4"/>
      <c r="R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row>
    <row r="130" spans="6:75">
      <c r="F130" s="4"/>
      <c r="G130" s="4"/>
      <c r="H130" s="4"/>
      <c r="I130" s="4"/>
      <c r="J130" s="4"/>
      <c r="K130" s="4"/>
      <c r="L130" s="4"/>
      <c r="M130" s="4"/>
      <c r="N130" s="4"/>
      <c r="O130" s="4"/>
      <c r="P130" s="4"/>
      <c r="Q130" s="4"/>
      <c r="R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row>
    <row r="131" spans="6:75">
      <c r="F131" s="4"/>
      <c r="G131" s="4"/>
      <c r="H131" s="4"/>
      <c r="I131" s="4"/>
      <c r="J131" s="4"/>
      <c r="K131" s="4"/>
      <c r="L131" s="4"/>
      <c r="M131" s="4"/>
      <c r="N131" s="4"/>
      <c r="O131" s="4"/>
      <c r="P131" s="4"/>
      <c r="Q131" s="4"/>
      <c r="R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row>
    <row r="132" spans="6:75">
      <c r="F132" s="4"/>
      <c r="G132" s="4"/>
      <c r="H132" s="4"/>
      <c r="I132" s="4"/>
      <c r="J132" s="4"/>
      <c r="K132" s="4"/>
      <c r="L132" s="4"/>
      <c r="M132" s="4"/>
      <c r="N132" s="4"/>
      <c r="O132" s="4"/>
      <c r="P132" s="4"/>
      <c r="Q132" s="4"/>
      <c r="R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row>
    <row r="133" spans="6:75">
      <c r="F133" s="4"/>
      <c r="G133" s="4"/>
      <c r="H133" s="4"/>
      <c r="I133" s="4"/>
      <c r="J133" s="4"/>
      <c r="K133" s="4"/>
      <c r="L133" s="4"/>
      <c r="M133" s="4"/>
      <c r="N133" s="4"/>
      <c r="O133" s="4"/>
      <c r="P133" s="4"/>
      <c r="Q133" s="4"/>
      <c r="R133" s="4"/>
      <c r="S133" s="25"/>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row>
    <row r="134" spans="6:75">
      <c r="F134" s="4"/>
      <c r="G134" s="4"/>
      <c r="H134" s="4"/>
      <c r="I134" s="4"/>
      <c r="J134" s="4"/>
      <c r="K134" s="4"/>
      <c r="L134" s="4"/>
      <c r="M134" s="4"/>
      <c r="N134" s="4"/>
      <c r="O134" s="4"/>
      <c r="P134" s="4"/>
      <c r="Q134" s="4"/>
      <c r="R134" s="4"/>
      <c r="S134" s="25"/>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row>
    <row r="135" spans="6:75">
      <c r="F135" s="4"/>
      <c r="G135" s="4"/>
      <c r="H135" s="4"/>
      <c r="I135" s="4"/>
      <c r="J135" s="4"/>
      <c r="K135" s="4"/>
      <c r="L135" s="4"/>
      <c r="M135" s="4"/>
      <c r="N135" s="4"/>
      <c r="O135" s="4"/>
      <c r="P135" s="4"/>
      <c r="Q135" s="4"/>
      <c r="R135" s="4"/>
      <c r="S135" s="25"/>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row>
    <row r="136" spans="6:75">
      <c r="F136" s="4"/>
      <c r="G136" s="4"/>
      <c r="H136" s="4"/>
      <c r="I136" s="4"/>
      <c r="J136" s="4"/>
      <c r="K136" s="4"/>
      <c r="L136" s="4"/>
      <c r="M136" s="4"/>
      <c r="N136" s="4"/>
      <c r="O136" s="4"/>
      <c r="P136" s="4"/>
      <c r="Q136" s="4"/>
      <c r="R136" s="4"/>
      <c r="S136" s="25"/>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row>
    <row r="137" spans="6:75">
      <c r="F137" s="4"/>
      <c r="G137" s="4"/>
      <c r="H137" s="4"/>
      <c r="I137" s="4"/>
      <c r="J137" s="4"/>
      <c r="K137" s="4"/>
      <c r="L137" s="4"/>
      <c r="M137" s="4"/>
      <c r="N137" s="4"/>
      <c r="O137" s="4"/>
      <c r="P137" s="4"/>
      <c r="Q137" s="4"/>
      <c r="R137" s="4"/>
      <c r="S137" s="25"/>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row>
    <row r="138" spans="6:75">
      <c r="F138" s="4"/>
      <c r="G138" s="4"/>
      <c r="H138" s="4"/>
      <c r="I138" s="4"/>
      <c r="J138" s="4"/>
      <c r="K138" s="4"/>
      <c r="L138" s="4"/>
      <c r="M138" s="4"/>
      <c r="N138" s="4"/>
      <c r="O138" s="4"/>
      <c r="P138" s="4"/>
      <c r="Q138" s="4"/>
      <c r="R138" s="4"/>
      <c r="S138" s="25"/>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row>
    <row r="139" spans="6:75">
      <c r="F139" s="4"/>
      <c r="G139" s="4"/>
      <c r="H139" s="4"/>
      <c r="I139" s="4"/>
      <c r="J139" s="4"/>
      <c r="K139" s="4"/>
      <c r="L139" s="4"/>
      <c r="M139" s="4"/>
      <c r="N139" s="4"/>
      <c r="O139" s="4"/>
      <c r="P139" s="4"/>
      <c r="Q139" s="4"/>
      <c r="R139" s="4"/>
      <c r="S139" s="25"/>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row>
    <row r="140" spans="6:75">
      <c r="F140" s="4"/>
      <c r="G140" s="4"/>
      <c r="H140" s="4"/>
      <c r="I140" s="4"/>
      <c r="J140" s="4"/>
      <c r="K140" s="4"/>
      <c r="L140" s="4"/>
      <c r="M140" s="4"/>
      <c r="N140" s="4"/>
      <c r="O140" s="4"/>
      <c r="P140" s="4"/>
      <c r="Q140" s="4"/>
      <c r="R140" s="4"/>
      <c r="S140" s="25"/>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row>
    <row r="141" spans="6:75">
      <c r="F141" s="4"/>
      <c r="G141" s="4"/>
      <c r="H141" s="4"/>
      <c r="I141" s="4"/>
      <c r="J141" s="4"/>
      <c r="K141" s="4"/>
      <c r="L141" s="4"/>
      <c r="M141" s="4"/>
      <c r="N141" s="4"/>
      <c r="O141" s="4"/>
      <c r="P141" s="4"/>
      <c r="Q141" s="4"/>
      <c r="R141" s="4"/>
      <c r="S141" s="25"/>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row>
    <row r="142" spans="6:75">
      <c r="F142" s="4"/>
      <c r="G142" s="4"/>
      <c r="H142" s="4"/>
      <c r="I142" s="4"/>
      <c r="J142" s="4"/>
      <c r="K142" s="4"/>
      <c r="L142" s="4"/>
      <c r="M142" s="4"/>
      <c r="N142" s="4"/>
      <c r="O142" s="4"/>
      <c r="P142" s="4"/>
      <c r="Q142" s="4"/>
      <c r="R142" s="4"/>
      <c r="S142" s="25"/>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row>
    <row r="143" spans="6:75">
      <c r="F143" s="4"/>
      <c r="G143" s="4"/>
      <c r="H143" s="4"/>
      <c r="I143" s="4"/>
      <c r="J143" s="4"/>
      <c r="K143" s="4"/>
      <c r="L143" s="4"/>
      <c r="M143" s="4"/>
      <c r="N143" s="4"/>
      <c r="O143" s="4"/>
      <c r="P143" s="4"/>
      <c r="Q143" s="4"/>
      <c r="R143" s="4"/>
      <c r="S143" s="25"/>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row>
    <row r="144" spans="6:75">
      <c r="F144" s="4"/>
      <c r="G144" s="4"/>
      <c r="H144" s="4"/>
      <c r="I144" s="4"/>
      <c r="J144" s="4"/>
      <c r="K144" s="4"/>
      <c r="L144" s="4"/>
      <c r="M144" s="4"/>
      <c r="N144" s="4"/>
      <c r="O144" s="4"/>
      <c r="P144" s="4"/>
      <c r="Q144" s="4"/>
      <c r="R144" s="4"/>
      <c r="S144" s="25"/>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row>
    <row r="145" spans="6:75">
      <c r="F145" s="4"/>
      <c r="G145" s="4"/>
      <c r="H145" s="4"/>
      <c r="I145" s="4"/>
      <c r="J145" s="4"/>
      <c r="K145" s="4"/>
      <c r="L145" s="4"/>
      <c r="M145" s="4"/>
      <c r="N145" s="4"/>
      <c r="O145" s="4"/>
      <c r="P145" s="4"/>
      <c r="Q145" s="4"/>
      <c r="R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row>
    <row r="146" spans="6:75">
      <c r="F146" s="4"/>
      <c r="G146" s="4"/>
      <c r="H146" s="4"/>
      <c r="I146" s="4"/>
      <c r="J146" s="4"/>
      <c r="K146" s="4"/>
      <c r="L146" s="4"/>
      <c r="M146" s="4"/>
      <c r="N146" s="4"/>
      <c r="O146" s="4"/>
      <c r="P146" s="4"/>
      <c r="Q146" s="4"/>
      <c r="R146" s="4"/>
      <c r="S146" s="25"/>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row>
    <row r="147" spans="6:75">
      <c r="F147" s="4"/>
      <c r="G147" s="4"/>
      <c r="H147" s="4"/>
      <c r="I147" s="4"/>
      <c r="J147" s="4"/>
      <c r="K147" s="4"/>
      <c r="L147" s="4"/>
      <c r="M147" s="4"/>
      <c r="N147" s="4"/>
      <c r="O147" s="4"/>
      <c r="P147" s="4"/>
      <c r="Q147" s="4"/>
      <c r="R147" s="4"/>
      <c r="S147" s="25"/>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row>
    <row r="148" spans="6:75">
      <c r="F148" s="4"/>
      <c r="G148" s="4"/>
      <c r="H148" s="4"/>
      <c r="I148" s="4"/>
      <c r="J148" s="4"/>
      <c r="K148" s="4"/>
      <c r="L148" s="4"/>
      <c r="M148" s="4"/>
      <c r="N148" s="4"/>
      <c r="O148" s="4"/>
      <c r="P148" s="4"/>
      <c r="Q148" s="4"/>
      <c r="R148" s="4"/>
      <c r="S148" s="25"/>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row>
    <row r="149" spans="6:75">
      <c r="F149" s="4"/>
      <c r="G149" s="4"/>
      <c r="H149" s="4"/>
      <c r="I149" s="4"/>
      <c r="J149" s="4"/>
      <c r="K149" s="4"/>
      <c r="L149" s="4"/>
      <c r="M149" s="4"/>
      <c r="N149" s="4"/>
      <c r="O149" s="4"/>
      <c r="P149" s="4"/>
      <c r="Q149" s="4"/>
      <c r="R149" s="4"/>
      <c r="S149" s="25"/>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row>
    <row r="150" spans="6:75">
      <c r="F150" s="4"/>
      <c r="G150" s="4"/>
      <c r="H150" s="4"/>
      <c r="I150" s="4"/>
      <c r="J150" s="4"/>
      <c r="K150" s="4"/>
      <c r="L150" s="4"/>
      <c r="M150" s="4"/>
      <c r="N150" s="4"/>
      <c r="O150" s="4"/>
      <c r="P150" s="4"/>
      <c r="Q150" s="4"/>
      <c r="R150" s="4"/>
      <c r="S150" s="25"/>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row>
    <row r="151" spans="6:75">
      <c r="F151" s="4"/>
      <c r="G151" s="4"/>
      <c r="H151" s="4"/>
      <c r="I151" s="4"/>
      <c r="J151" s="4"/>
      <c r="K151" s="4"/>
      <c r="L151" s="4"/>
      <c r="M151" s="4"/>
      <c r="N151" s="4"/>
      <c r="O151" s="4"/>
      <c r="P151" s="4"/>
      <c r="Q151" s="4"/>
      <c r="R151" s="4"/>
      <c r="S151" s="25"/>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c r="BS151" s="4"/>
      <c r="BT151" s="4"/>
      <c r="BU151" s="4"/>
      <c r="BV151" s="4"/>
      <c r="BW151" s="4"/>
    </row>
    <row r="152" spans="6:75">
      <c r="F152" s="4"/>
      <c r="G152" s="4"/>
      <c r="H152" s="4"/>
      <c r="I152" s="4"/>
      <c r="J152" s="4"/>
      <c r="K152" s="4"/>
      <c r="L152" s="4"/>
      <c r="M152" s="4"/>
      <c r="N152" s="4"/>
      <c r="O152" s="4"/>
      <c r="P152" s="4"/>
      <c r="Q152" s="4"/>
      <c r="R152" s="4"/>
      <c r="S152" s="25"/>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c r="BS152" s="4"/>
      <c r="BT152" s="4"/>
      <c r="BU152" s="4"/>
      <c r="BV152" s="4"/>
      <c r="BW152" s="4"/>
    </row>
    <row r="153" spans="6:75">
      <c r="F153" s="4"/>
      <c r="G153" s="4"/>
      <c r="H153" s="4"/>
      <c r="I153" s="4"/>
      <c r="J153" s="4"/>
      <c r="K153" s="4"/>
      <c r="L153" s="4"/>
      <c r="M153" s="4"/>
      <c r="N153" s="4"/>
      <c r="O153" s="4"/>
      <c r="P153" s="4"/>
      <c r="Q153" s="4"/>
      <c r="R153" s="4"/>
      <c r="S153" s="25"/>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c r="BS153" s="4"/>
      <c r="BT153" s="4"/>
      <c r="BU153" s="4"/>
      <c r="BV153" s="4"/>
      <c r="BW153" s="4"/>
    </row>
    <row r="154" spans="6:75">
      <c r="F154" s="4"/>
      <c r="G154" s="4"/>
      <c r="H154" s="4"/>
      <c r="I154" s="4"/>
      <c r="J154" s="4"/>
      <c r="K154" s="4"/>
      <c r="L154" s="4"/>
      <c r="M154" s="4"/>
      <c r="N154" s="4"/>
      <c r="O154" s="4"/>
      <c r="P154" s="4"/>
      <c r="Q154" s="4"/>
      <c r="R154" s="4"/>
      <c r="S154" s="25"/>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c r="BS154" s="4"/>
      <c r="BT154" s="4"/>
      <c r="BU154" s="4"/>
      <c r="BV154" s="4"/>
      <c r="BW154" s="4"/>
    </row>
    <row r="155" spans="6:75">
      <c r="F155" s="4"/>
      <c r="G155" s="4"/>
      <c r="H155" s="4"/>
      <c r="I155" s="4"/>
      <c r="J155" s="4"/>
      <c r="K155" s="4"/>
      <c r="L155" s="4"/>
      <c r="M155" s="4"/>
      <c r="N155" s="4"/>
      <c r="O155" s="4"/>
      <c r="P155" s="4"/>
      <c r="Q155" s="4"/>
      <c r="R155" s="4"/>
      <c r="S155" s="25"/>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c r="BS155" s="4"/>
      <c r="BT155" s="4"/>
      <c r="BU155" s="4"/>
      <c r="BV155" s="4"/>
      <c r="BW155" s="4"/>
    </row>
    <row r="156" spans="6:75">
      <c r="F156" s="4"/>
      <c r="G156" s="4"/>
      <c r="H156" s="4"/>
      <c r="I156" s="4"/>
      <c r="J156" s="4"/>
      <c r="K156" s="4"/>
      <c r="L156" s="4"/>
      <c r="M156" s="4"/>
      <c r="N156" s="4"/>
      <c r="O156" s="4"/>
      <c r="P156" s="4"/>
      <c r="Q156" s="4"/>
      <c r="R156" s="4"/>
      <c r="S156" s="25"/>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c r="BS156" s="4"/>
      <c r="BT156" s="4"/>
      <c r="BU156" s="4"/>
      <c r="BV156" s="4"/>
      <c r="BW156" s="4"/>
    </row>
    <row r="157" spans="6:75">
      <c r="F157" s="4"/>
      <c r="G157" s="4"/>
      <c r="H157" s="4"/>
      <c r="I157" s="4"/>
      <c r="J157" s="4"/>
      <c r="K157" s="4"/>
      <c r="L157" s="4"/>
      <c r="M157" s="4"/>
      <c r="N157" s="4"/>
      <c r="O157" s="4"/>
      <c r="P157" s="4"/>
      <c r="Q157" s="4"/>
      <c r="R157" s="4"/>
      <c r="S157" s="25"/>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c r="BS157" s="4"/>
      <c r="BT157" s="4"/>
      <c r="BU157" s="4"/>
      <c r="BV157" s="4"/>
      <c r="BW157" s="4"/>
    </row>
    <row r="158" spans="6:75">
      <c r="F158" s="4"/>
      <c r="G158" s="4"/>
      <c r="H158" s="4"/>
      <c r="I158" s="4"/>
      <c r="J158" s="4"/>
      <c r="K158" s="4"/>
      <c r="L158" s="4"/>
      <c r="M158" s="4"/>
      <c r="N158" s="4"/>
      <c r="O158" s="4"/>
      <c r="P158" s="4"/>
      <c r="Q158" s="4"/>
      <c r="R158" s="4"/>
      <c r="S158" s="25"/>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c r="BS158" s="4"/>
      <c r="BT158" s="4"/>
      <c r="BU158" s="4"/>
      <c r="BV158" s="4"/>
      <c r="BW158" s="4"/>
    </row>
    <row r="159" spans="6:75">
      <c r="F159" s="4"/>
      <c r="G159" s="4"/>
      <c r="H159" s="4"/>
      <c r="I159" s="4"/>
      <c r="J159" s="4"/>
      <c r="K159" s="4"/>
      <c r="L159" s="4"/>
      <c r="M159" s="4"/>
      <c r="N159" s="4"/>
      <c r="O159" s="4"/>
      <c r="P159" s="4"/>
      <c r="Q159" s="4"/>
      <c r="R159" s="4"/>
      <c r="S159" s="25"/>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c r="BS159" s="4"/>
      <c r="BT159" s="4"/>
      <c r="BU159" s="4"/>
      <c r="BV159" s="4"/>
      <c r="BW159" s="4"/>
    </row>
    <row r="160" spans="6:75">
      <c r="F160" s="4"/>
      <c r="G160" s="4"/>
      <c r="H160" s="4"/>
      <c r="I160" s="4"/>
      <c r="J160" s="4"/>
      <c r="K160" s="4"/>
      <c r="L160" s="4"/>
      <c r="M160" s="4"/>
      <c r="N160" s="4"/>
      <c r="O160" s="4"/>
      <c r="P160" s="4"/>
      <c r="Q160" s="4"/>
      <c r="R160" s="4"/>
      <c r="S160" s="25"/>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c r="BS160" s="4"/>
      <c r="BT160" s="4"/>
      <c r="BU160" s="4"/>
      <c r="BV160" s="4"/>
      <c r="BW160" s="4"/>
    </row>
    <row r="161" spans="6:75">
      <c r="F161" s="4"/>
      <c r="G161" s="4"/>
      <c r="H161" s="4"/>
      <c r="I161" s="4"/>
      <c r="J161" s="4"/>
      <c r="K161" s="4"/>
      <c r="L161" s="4"/>
      <c r="M161" s="4"/>
      <c r="N161" s="4"/>
      <c r="O161" s="4"/>
      <c r="P161" s="4"/>
      <c r="Q161" s="4"/>
      <c r="R161" s="4"/>
      <c r="S161" s="25"/>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c r="BS161" s="4"/>
      <c r="BT161" s="4"/>
      <c r="BU161" s="4"/>
      <c r="BV161" s="4"/>
      <c r="BW161" s="4"/>
    </row>
    <row r="162" spans="6:75">
      <c r="F162" s="4"/>
      <c r="G162" s="4"/>
      <c r="H162" s="4"/>
      <c r="I162" s="4"/>
      <c r="J162" s="4"/>
      <c r="K162" s="4"/>
      <c r="L162" s="4"/>
      <c r="M162" s="4"/>
      <c r="N162" s="4"/>
      <c r="O162" s="4"/>
      <c r="P162" s="4"/>
      <c r="Q162" s="4"/>
      <c r="R162" s="4"/>
      <c r="S162" s="25"/>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c r="BS162" s="4"/>
      <c r="BT162" s="4"/>
      <c r="BU162" s="4"/>
      <c r="BV162" s="4"/>
      <c r="BW162" s="4"/>
    </row>
    <row r="163" spans="6:75">
      <c r="F163" s="4"/>
      <c r="G163" s="4"/>
      <c r="H163" s="4"/>
      <c r="I163" s="4"/>
      <c r="J163" s="4"/>
      <c r="K163" s="4"/>
      <c r="L163" s="4"/>
      <c r="M163" s="4"/>
      <c r="N163" s="4"/>
      <c r="O163" s="4"/>
      <c r="P163" s="4"/>
      <c r="Q163" s="4"/>
      <c r="R163" s="4"/>
      <c r="S163" s="25"/>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c r="BS163" s="4"/>
      <c r="BT163" s="4"/>
      <c r="BU163" s="4"/>
      <c r="BV163" s="4"/>
      <c r="BW163" s="4"/>
    </row>
    <row r="164" spans="6:75">
      <c r="F164" s="4"/>
      <c r="G164" s="4"/>
      <c r="H164" s="4"/>
      <c r="I164" s="4"/>
      <c r="J164" s="4"/>
      <c r="K164" s="4"/>
      <c r="L164" s="4"/>
      <c r="M164" s="4"/>
      <c r="N164" s="4"/>
      <c r="O164" s="4"/>
      <c r="P164" s="4"/>
      <c r="Q164" s="4"/>
      <c r="R164" s="4"/>
      <c r="S164" s="25"/>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c r="BS164" s="4"/>
      <c r="BT164" s="4"/>
      <c r="BU164" s="4"/>
      <c r="BV164" s="4"/>
      <c r="BW164" s="4"/>
    </row>
    <row r="165" spans="6:75">
      <c r="F165" s="4"/>
      <c r="G165" s="4"/>
      <c r="H165" s="4"/>
      <c r="I165" s="4"/>
      <c r="J165" s="4"/>
      <c r="K165" s="4"/>
      <c r="L165" s="4"/>
      <c r="M165" s="4"/>
      <c r="N165" s="4"/>
      <c r="O165" s="4"/>
      <c r="P165" s="4"/>
      <c r="Q165" s="4"/>
      <c r="R165" s="4"/>
      <c r="S165" s="25"/>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c r="BS165" s="4"/>
      <c r="BT165" s="4"/>
      <c r="BU165" s="4"/>
      <c r="BV165" s="4"/>
      <c r="BW165" s="4"/>
    </row>
    <row r="166" spans="6:75">
      <c r="F166" s="4"/>
      <c r="G166" s="4"/>
      <c r="H166" s="4"/>
      <c r="I166" s="4"/>
      <c r="J166" s="4"/>
      <c r="K166" s="4"/>
      <c r="L166" s="4"/>
      <c r="M166" s="4"/>
      <c r="N166" s="4"/>
      <c r="O166" s="4"/>
      <c r="P166" s="4"/>
      <c r="Q166" s="4"/>
      <c r="R166" s="4"/>
      <c r="S166" s="25"/>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c r="BS166" s="4"/>
      <c r="BT166" s="4"/>
      <c r="BU166" s="4"/>
      <c r="BV166" s="4"/>
      <c r="BW166" s="4"/>
    </row>
    <row r="167" spans="6:75">
      <c r="F167" s="4"/>
      <c r="G167" s="4"/>
      <c r="H167" s="4"/>
      <c r="I167" s="4"/>
      <c r="J167" s="4"/>
      <c r="K167" s="4"/>
      <c r="L167" s="4"/>
      <c r="M167" s="4"/>
      <c r="N167" s="4"/>
      <c r="O167" s="4"/>
      <c r="P167" s="4"/>
      <c r="Q167" s="4"/>
      <c r="R167" s="4"/>
      <c r="S167" s="25"/>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c r="BS167" s="4"/>
      <c r="BT167" s="4"/>
      <c r="BU167" s="4"/>
      <c r="BV167" s="4"/>
      <c r="BW167" s="4"/>
    </row>
    <row r="168" spans="6:75">
      <c r="F168" s="4"/>
      <c r="G168" s="4"/>
      <c r="H168" s="4"/>
      <c r="I168" s="4"/>
      <c r="J168" s="4"/>
      <c r="K168" s="4"/>
      <c r="L168" s="4"/>
      <c r="M168" s="4"/>
      <c r="N168" s="4"/>
      <c r="O168" s="4"/>
      <c r="P168" s="4"/>
      <c r="Q168" s="4"/>
      <c r="R168" s="4"/>
      <c r="S168" s="25"/>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c r="BS168" s="4"/>
      <c r="BT168" s="4"/>
      <c r="BU168" s="4"/>
      <c r="BV168" s="4"/>
      <c r="BW168" s="4"/>
    </row>
    <row r="169" spans="6:75">
      <c r="F169" s="4"/>
      <c r="G169" s="4"/>
      <c r="H169" s="4"/>
      <c r="I169" s="4"/>
      <c r="J169" s="4"/>
      <c r="K169" s="4"/>
      <c r="L169" s="4"/>
      <c r="M169" s="4"/>
      <c r="N169" s="4"/>
      <c r="O169" s="4"/>
      <c r="P169" s="4"/>
      <c r="Q169" s="4"/>
      <c r="R169" s="4"/>
      <c r="S169" s="25"/>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c r="BS169" s="4"/>
      <c r="BT169" s="4"/>
      <c r="BU169" s="4"/>
      <c r="BV169" s="4"/>
      <c r="BW169" s="4"/>
    </row>
    <row r="170" spans="6:75">
      <c r="F170" s="4"/>
      <c r="G170" s="4"/>
      <c r="H170" s="4"/>
      <c r="I170" s="4"/>
      <c r="J170" s="4"/>
      <c r="K170" s="4"/>
      <c r="L170" s="4"/>
      <c r="M170" s="4"/>
      <c r="N170" s="4"/>
      <c r="O170" s="4"/>
      <c r="P170" s="4"/>
      <c r="Q170" s="4"/>
      <c r="R170" s="4"/>
      <c r="S170" s="25"/>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c r="BS170" s="4"/>
      <c r="BT170" s="4"/>
      <c r="BU170" s="4"/>
      <c r="BV170" s="4"/>
      <c r="BW170" s="4"/>
    </row>
    <row r="171" spans="6:75">
      <c r="F171" s="4"/>
      <c r="G171" s="4"/>
      <c r="H171" s="4"/>
      <c r="I171" s="4"/>
      <c r="J171" s="4"/>
      <c r="K171" s="4"/>
      <c r="L171" s="4"/>
      <c r="M171" s="4"/>
      <c r="N171" s="4"/>
      <c r="O171" s="4"/>
      <c r="P171" s="4"/>
      <c r="Q171" s="4"/>
      <c r="R171" s="4"/>
      <c r="S171" s="25"/>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c r="BT171" s="4"/>
      <c r="BU171" s="4"/>
      <c r="BV171" s="4"/>
      <c r="BW171" s="4"/>
    </row>
    <row r="172" spans="6:75">
      <c r="F172" s="4"/>
      <c r="G172" s="4"/>
      <c r="H172" s="4"/>
      <c r="I172" s="4"/>
      <c r="J172" s="4"/>
      <c r="K172" s="4"/>
      <c r="L172" s="4"/>
      <c r="M172" s="4"/>
      <c r="N172" s="4"/>
      <c r="O172" s="4"/>
      <c r="P172" s="4"/>
      <c r="Q172" s="4"/>
      <c r="R172" s="4"/>
      <c r="S172" s="25"/>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c r="BS172" s="4"/>
      <c r="BT172" s="4"/>
      <c r="BU172" s="4"/>
      <c r="BV172" s="4"/>
      <c r="BW172" s="4"/>
    </row>
    <row r="173" spans="6:75">
      <c r="F173" s="4"/>
      <c r="G173" s="4"/>
      <c r="H173" s="4"/>
      <c r="I173" s="4"/>
      <c r="J173" s="4"/>
      <c r="K173" s="4"/>
      <c r="L173" s="4"/>
      <c r="M173" s="4"/>
      <c r="N173" s="4"/>
      <c r="O173" s="4"/>
      <c r="P173" s="4"/>
      <c r="Q173" s="4"/>
      <c r="R173" s="4"/>
      <c r="S173" s="25"/>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c r="BS173" s="4"/>
      <c r="BT173" s="4"/>
      <c r="BU173" s="4"/>
      <c r="BV173" s="4"/>
      <c r="BW173" s="4"/>
    </row>
    <row r="174" spans="6:75">
      <c r="F174" s="4"/>
      <c r="G174" s="4"/>
      <c r="H174" s="4"/>
      <c r="I174" s="4"/>
      <c r="J174" s="4"/>
      <c r="K174" s="4"/>
      <c r="L174" s="4"/>
      <c r="M174" s="4"/>
      <c r="N174" s="4"/>
      <c r="O174" s="4"/>
      <c r="P174" s="4"/>
      <c r="Q174" s="4"/>
      <c r="R174" s="4"/>
      <c r="S174" s="25"/>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c r="BS174" s="4"/>
      <c r="BT174" s="4"/>
      <c r="BU174" s="4"/>
      <c r="BV174" s="4"/>
      <c r="BW174" s="4"/>
    </row>
    <row r="175" spans="6:75">
      <c r="F175" s="4"/>
      <c r="G175" s="4"/>
      <c r="H175" s="4"/>
      <c r="I175" s="4"/>
      <c r="J175" s="4"/>
      <c r="K175" s="4"/>
      <c r="L175" s="4"/>
      <c r="M175" s="4"/>
      <c r="N175" s="4"/>
      <c r="O175" s="4"/>
      <c r="P175" s="4"/>
      <c r="Q175" s="4"/>
      <c r="R175" s="4"/>
      <c r="S175" s="25"/>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c r="BS175" s="4"/>
      <c r="BT175" s="4"/>
      <c r="BU175" s="4"/>
      <c r="BV175" s="4"/>
      <c r="BW175" s="4"/>
    </row>
    <row r="176" spans="6:75">
      <c r="F176" s="4"/>
      <c r="G176" s="4"/>
      <c r="H176" s="4"/>
      <c r="I176" s="4"/>
      <c r="J176" s="4"/>
      <c r="K176" s="4"/>
      <c r="L176" s="4"/>
      <c r="M176" s="4"/>
      <c r="N176" s="4"/>
      <c r="O176" s="4"/>
      <c r="P176" s="4"/>
      <c r="Q176" s="4"/>
      <c r="R176" s="4"/>
      <c r="S176" s="25"/>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c r="BS176" s="4"/>
      <c r="BT176" s="4"/>
      <c r="BU176" s="4"/>
      <c r="BV176" s="4"/>
      <c r="BW176" s="4"/>
    </row>
    <row r="177" spans="6:75">
      <c r="F177" s="4"/>
      <c r="G177" s="4"/>
      <c r="H177" s="4"/>
      <c r="I177" s="4"/>
      <c r="J177" s="4"/>
      <c r="K177" s="4"/>
      <c r="L177" s="4"/>
      <c r="M177" s="4"/>
      <c r="N177" s="4"/>
      <c r="O177" s="4"/>
      <c r="P177" s="4"/>
      <c r="Q177" s="4"/>
      <c r="R177" s="4"/>
      <c r="S177" s="25"/>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c r="BS177" s="4"/>
      <c r="BT177" s="4"/>
      <c r="BU177" s="4"/>
      <c r="BV177" s="4"/>
      <c r="BW177" s="4"/>
    </row>
    <row r="178" spans="6:75">
      <c r="F178" s="4"/>
      <c r="G178" s="4"/>
      <c r="H178" s="4"/>
      <c r="I178" s="4"/>
      <c r="J178" s="4"/>
      <c r="K178" s="4"/>
      <c r="L178" s="4"/>
      <c r="M178" s="4"/>
      <c r="N178" s="4"/>
      <c r="O178" s="4"/>
      <c r="P178" s="4"/>
      <c r="Q178" s="4"/>
      <c r="R178" s="4"/>
      <c r="S178" s="25"/>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c r="BS178" s="4"/>
      <c r="BT178" s="4"/>
      <c r="BU178" s="4"/>
      <c r="BV178" s="4"/>
      <c r="BW178" s="4"/>
    </row>
    <row r="179" spans="6:75">
      <c r="F179" s="4"/>
      <c r="G179" s="4"/>
      <c r="H179" s="4"/>
      <c r="I179" s="4"/>
      <c r="J179" s="4"/>
      <c r="K179" s="4"/>
      <c r="L179" s="4"/>
      <c r="M179" s="4"/>
      <c r="N179" s="4"/>
      <c r="O179" s="4"/>
      <c r="P179" s="4"/>
      <c r="Q179" s="4"/>
      <c r="R179" s="4"/>
      <c r="S179" s="25"/>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c r="BS179" s="4"/>
      <c r="BT179" s="4"/>
      <c r="BU179" s="4"/>
      <c r="BV179" s="4"/>
      <c r="BW179" s="4"/>
    </row>
    <row r="180" spans="6:75">
      <c r="F180" s="4"/>
      <c r="G180" s="4"/>
      <c r="H180" s="4"/>
      <c r="I180" s="4"/>
      <c r="J180" s="4"/>
      <c r="K180" s="4"/>
      <c r="L180" s="4"/>
      <c r="M180" s="4"/>
      <c r="N180" s="4"/>
      <c r="O180" s="4"/>
      <c r="P180" s="4"/>
      <c r="Q180" s="4"/>
      <c r="R180" s="4"/>
      <c r="S180" s="25"/>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c r="BS180" s="4"/>
      <c r="BT180" s="4"/>
      <c r="BU180" s="4"/>
      <c r="BV180" s="4"/>
      <c r="BW180" s="4"/>
    </row>
    <row r="181" spans="6:75">
      <c r="F181" s="4"/>
      <c r="G181" s="4"/>
      <c r="H181" s="4"/>
      <c r="I181" s="4"/>
      <c r="J181" s="4"/>
      <c r="K181" s="4"/>
      <c r="L181" s="4"/>
      <c r="M181" s="4"/>
      <c r="N181" s="4"/>
      <c r="O181" s="4"/>
      <c r="P181" s="4"/>
      <c r="Q181" s="4"/>
      <c r="R181" s="4"/>
      <c r="S181" s="25"/>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c r="BS181" s="4"/>
      <c r="BT181" s="4"/>
      <c r="BU181" s="4"/>
      <c r="BV181" s="4"/>
      <c r="BW181" s="4"/>
    </row>
    <row r="182" spans="6:75">
      <c r="F182" s="4"/>
      <c r="G182" s="4"/>
      <c r="H182" s="4"/>
      <c r="I182" s="4"/>
      <c r="J182" s="4"/>
      <c r="K182" s="4"/>
      <c r="L182" s="4"/>
      <c r="M182" s="4"/>
      <c r="N182" s="4"/>
      <c r="O182" s="4"/>
      <c r="P182" s="4"/>
      <c r="Q182" s="4"/>
      <c r="R182" s="4"/>
      <c r="S182" s="25"/>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c r="BS182" s="4"/>
      <c r="BT182" s="4"/>
      <c r="BU182" s="4"/>
      <c r="BV182" s="4"/>
      <c r="BW182" s="4"/>
    </row>
    <row r="183" spans="6:75">
      <c r="F183" s="4"/>
      <c r="G183" s="4"/>
      <c r="H183" s="4"/>
      <c r="I183" s="4"/>
      <c r="J183" s="4"/>
      <c r="K183" s="4"/>
      <c r="L183" s="4"/>
      <c r="M183" s="4"/>
      <c r="N183" s="4"/>
      <c r="O183" s="4"/>
      <c r="P183" s="4"/>
      <c r="Q183" s="4"/>
      <c r="R183" s="4"/>
      <c r="S183" s="25"/>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c r="BL183" s="4"/>
      <c r="BM183" s="4"/>
      <c r="BN183" s="4"/>
      <c r="BO183" s="4"/>
      <c r="BP183" s="4"/>
      <c r="BQ183" s="4"/>
      <c r="BR183" s="4"/>
      <c r="BS183" s="4"/>
      <c r="BT183" s="4"/>
      <c r="BU183" s="4"/>
      <c r="BV183" s="4"/>
      <c r="BW183" s="4"/>
    </row>
    <row r="184" spans="6:75">
      <c r="F184" s="4"/>
      <c r="G184" s="4"/>
      <c r="H184" s="4"/>
      <c r="I184" s="4"/>
      <c r="J184" s="4"/>
      <c r="K184" s="4"/>
      <c r="L184" s="4"/>
      <c r="M184" s="4"/>
      <c r="N184" s="4"/>
      <c r="O184" s="4"/>
      <c r="P184" s="4"/>
      <c r="Q184" s="4"/>
      <c r="R184" s="4"/>
      <c r="S184" s="25"/>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c r="BS184" s="4"/>
      <c r="BT184" s="4"/>
      <c r="BU184" s="4"/>
      <c r="BV184" s="4"/>
      <c r="BW184" s="4"/>
    </row>
    <row r="185" spans="6:75">
      <c r="F185" s="4"/>
      <c r="G185" s="4"/>
      <c r="H185" s="4"/>
      <c r="I185" s="4"/>
      <c r="J185" s="4"/>
      <c r="K185" s="4"/>
      <c r="L185" s="4"/>
      <c r="M185" s="4"/>
      <c r="N185" s="4"/>
      <c r="O185" s="4"/>
      <c r="P185" s="4"/>
      <c r="Q185" s="4"/>
      <c r="R185" s="4"/>
      <c r="S185" s="25"/>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c r="BS185" s="4"/>
      <c r="BT185" s="4"/>
      <c r="BU185" s="4"/>
      <c r="BV185" s="4"/>
      <c r="BW185" s="4"/>
    </row>
    <row r="186" spans="6:75">
      <c r="F186" s="4"/>
      <c r="G186" s="4"/>
      <c r="H186" s="4"/>
      <c r="I186" s="4"/>
      <c r="J186" s="4"/>
      <c r="K186" s="4"/>
      <c r="L186" s="4"/>
      <c r="M186" s="4"/>
      <c r="N186" s="4"/>
      <c r="O186" s="4"/>
      <c r="P186" s="4"/>
      <c r="Q186" s="4"/>
      <c r="R186" s="4"/>
      <c r="S186" s="25"/>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c r="BS186" s="4"/>
      <c r="BT186" s="4"/>
      <c r="BU186" s="4"/>
      <c r="BV186" s="4"/>
      <c r="BW186" s="4"/>
    </row>
    <row r="187" spans="6:75">
      <c r="F187" s="4"/>
      <c r="G187" s="4"/>
      <c r="H187" s="4"/>
      <c r="I187" s="4"/>
      <c r="J187" s="4"/>
      <c r="K187" s="4"/>
      <c r="L187" s="4"/>
      <c r="M187" s="4"/>
      <c r="N187" s="4"/>
      <c r="O187" s="4"/>
      <c r="P187" s="4"/>
      <c r="Q187" s="4"/>
      <c r="R187" s="4"/>
      <c r="S187" s="25"/>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c r="BS187" s="4"/>
      <c r="BT187" s="4"/>
      <c r="BU187" s="4"/>
      <c r="BV187" s="4"/>
      <c r="BW187" s="4"/>
    </row>
    <row r="188" spans="6:75">
      <c r="F188" s="4"/>
      <c r="G188" s="4"/>
      <c r="H188" s="4"/>
      <c r="I188" s="4"/>
      <c r="J188" s="4"/>
      <c r="K188" s="4"/>
      <c r="L188" s="4"/>
      <c r="M188" s="4"/>
      <c r="N188" s="4"/>
      <c r="O188" s="4"/>
      <c r="P188" s="4"/>
      <c r="Q188" s="4"/>
      <c r="R188" s="4"/>
      <c r="S188" s="25"/>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c r="BL188" s="4"/>
      <c r="BM188" s="4"/>
      <c r="BN188" s="4"/>
      <c r="BO188" s="4"/>
      <c r="BP188" s="4"/>
      <c r="BQ188" s="4"/>
      <c r="BR188" s="4"/>
      <c r="BS188" s="4"/>
      <c r="BT188" s="4"/>
      <c r="BU188" s="4"/>
      <c r="BV188" s="4"/>
      <c r="BW188" s="4"/>
    </row>
    <row r="189" spans="6:75">
      <c r="F189" s="4"/>
      <c r="G189" s="4"/>
      <c r="H189" s="4"/>
      <c r="I189" s="4"/>
      <c r="J189" s="4"/>
      <c r="K189" s="4"/>
      <c r="L189" s="4"/>
      <c r="M189" s="4"/>
      <c r="N189" s="4"/>
      <c r="O189" s="4"/>
      <c r="P189" s="4"/>
      <c r="Q189" s="4"/>
      <c r="R189" s="4"/>
      <c r="S189" s="25"/>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c r="BS189" s="4"/>
      <c r="BT189" s="4"/>
      <c r="BU189" s="4"/>
      <c r="BV189" s="4"/>
      <c r="BW189" s="4"/>
    </row>
    <row r="190" spans="6:75">
      <c r="F190" s="4"/>
      <c r="G190" s="4"/>
      <c r="H190" s="4"/>
      <c r="I190" s="4"/>
      <c r="J190" s="4"/>
      <c r="K190" s="4"/>
      <c r="L190" s="4"/>
      <c r="M190" s="4"/>
      <c r="N190" s="4"/>
      <c r="O190" s="4"/>
      <c r="P190" s="4"/>
      <c r="Q190" s="4"/>
      <c r="R190" s="4"/>
      <c r="S190" s="25"/>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c r="BS190" s="4"/>
      <c r="BT190" s="4"/>
      <c r="BU190" s="4"/>
      <c r="BV190" s="4"/>
      <c r="BW190" s="4"/>
    </row>
    <row r="191" spans="6:75">
      <c r="F191" s="4"/>
      <c r="G191" s="4"/>
      <c r="H191" s="4"/>
      <c r="I191" s="4"/>
      <c r="J191" s="4"/>
      <c r="K191" s="4"/>
      <c r="L191" s="4"/>
      <c r="M191" s="4"/>
      <c r="N191" s="4"/>
      <c r="O191" s="4"/>
      <c r="P191" s="4"/>
      <c r="Q191" s="4"/>
      <c r="R191" s="4"/>
      <c r="S191" s="25"/>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c r="BS191" s="4"/>
      <c r="BT191" s="4"/>
      <c r="BU191" s="4"/>
      <c r="BV191" s="4"/>
      <c r="BW191" s="4"/>
    </row>
    <row r="192" spans="6:75">
      <c r="F192" s="4"/>
      <c r="G192" s="4"/>
      <c r="H192" s="4"/>
      <c r="I192" s="4"/>
      <c r="J192" s="4"/>
      <c r="K192" s="4"/>
      <c r="L192" s="4"/>
      <c r="M192" s="4"/>
      <c r="N192" s="4"/>
      <c r="O192" s="4"/>
      <c r="P192" s="4"/>
      <c r="Q192" s="4"/>
      <c r="R192" s="4"/>
      <c r="S192" s="25"/>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c r="BS192" s="4"/>
      <c r="BT192" s="4"/>
      <c r="BU192" s="4"/>
      <c r="BV192" s="4"/>
      <c r="BW192" s="4"/>
    </row>
    <row r="193" spans="6:75">
      <c r="F193" s="4"/>
      <c r="G193" s="4"/>
      <c r="H193" s="4"/>
      <c r="I193" s="4"/>
      <c r="J193" s="4"/>
      <c r="K193" s="4"/>
      <c r="L193" s="4"/>
      <c r="M193" s="4"/>
      <c r="N193" s="4"/>
      <c r="O193" s="4"/>
      <c r="P193" s="4"/>
      <c r="Q193" s="4"/>
      <c r="R193" s="4"/>
      <c r="S193" s="25"/>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c r="BS193" s="4"/>
      <c r="BT193" s="4"/>
      <c r="BU193" s="4"/>
      <c r="BV193" s="4"/>
      <c r="BW193" s="4"/>
    </row>
    <row r="194" spans="6:75">
      <c r="F194" s="4"/>
      <c r="G194" s="4"/>
      <c r="H194" s="4"/>
      <c r="I194" s="4"/>
      <c r="J194" s="4"/>
      <c r="K194" s="4"/>
      <c r="L194" s="4"/>
      <c r="M194" s="4"/>
      <c r="N194" s="4"/>
      <c r="O194" s="4"/>
      <c r="P194" s="4"/>
      <c r="Q194" s="4"/>
      <c r="R194" s="4"/>
      <c r="S194" s="25"/>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c r="BL194" s="4"/>
      <c r="BM194" s="4"/>
      <c r="BN194" s="4"/>
      <c r="BO194" s="4"/>
      <c r="BP194" s="4"/>
      <c r="BQ194" s="4"/>
      <c r="BR194" s="4"/>
      <c r="BS194" s="4"/>
      <c r="BT194" s="4"/>
      <c r="BU194" s="4"/>
      <c r="BV194" s="4"/>
      <c r="BW194" s="4"/>
    </row>
    <row r="195" spans="6:75">
      <c r="F195" s="4"/>
      <c r="G195" s="4"/>
      <c r="H195" s="4"/>
      <c r="I195" s="4"/>
      <c r="J195" s="4"/>
      <c r="K195" s="4"/>
      <c r="L195" s="4"/>
      <c r="M195" s="4"/>
      <c r="N195" s="4"/>
      <c r="O195" s="4"/>
      <c r="P195" s="4"/>
      <c r="Q195" s="4"/>
      <c r="R195" s="4"/>
      <c r="S195" s="25"/>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c r="BO195" s="4"/>
      <c r="BP195" s="4"/>
      <c r="BQ195" s="4"/>
      <c r="BR195" s="4"/>
      <c r="BS195" s="4"/>
      <c r="BT195" s="4"/>
      <c r="BU195" s="4"/>
      <c r="BV195" s="4"/>
      <c r="BW195" s="4"/>
    </row>
    <row r="196" spans="6:75">
      <c r="F196" s="4"/>
      <c r="G196" s="4"/>
      <c r="H196" s="4"/>
      <c r="I196" s="4"/>
      <c r="J196" s="4"/>
      <c r="K196" s="4"/>
      <c r="L196" s="4"/>
      <c r="M196" s="4"/>
      <c r="N196" s="4"/>
      <c r="O196" s="4"/>
      <c r="P196" s="4"/>
      <c r="Q196" s="4"/>
      <c r="R196" s="4"/>
      <c r="S196" s="25"/>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c r="BL196" s="4"/>
      <c r="BM196" s="4"/>
      <c r="BN196" s="4"/>
      <c r="BO196" s="4"/>
      <c r="BP196" s="4"/>
      <c r="BQ196" s="4"/>
      <c r="BR196" s="4"/>
      <c r="BS196" s="4"/>
      <c r="BT196" s="4"/>
      <c r="BU196" s="4"/>
      <c r="BV196" s="4"/>
      <c r="BW196" s="4"/>
    </row>
    <row r="197" spans="6:75">
      <c r="F197" s="4"/>
      <c r="G197" s="4"/>
      <c r="H197" s="4"/>
      <c r="I197" s="4"/>
      <c r="J197" s="4"/>
      <c r="K197" s="4"/>
      <c r="L197" s="4"/>
      <c r="M197" s="4"/>
      <c r="N197" s="4"/>
      <c r="O197" s="4"/>
      <c r="P197" s="4"/>
      <c r="Q197" s="4"/>
      <c r="R197" s="4"/>
      <c r="S197" s="25"/>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c r="BL197" s="4"/>
      <c r="BM197" s="4"/>
      <c r="BN197" s="4"/>
      <c r="BO197" s="4"/>
      <c r="BP197" s="4"/>
      <c r="BQ197" s="4"/>
      <c r="BR197" s="4"/>
      <c r="BS197" s="4"/>
      <c r="BT197" s="4"/>
      <c r="BU197" s="4"/>
      <c r="BV197" s="4"/>
      <c r="BW197" s="4"/>
    </row>
    <row r="198" spans="6:75">
      <c r="F198" s="4"/>
      <c r="G198" s="4"/>
      <c r="H198" s="4"/>
      <c r="I198" s="4"/>
      <c r="J198" s="4"/>
      <c r="K198" s="4"/>
      <c r="L198" s="4"/>
      <c r="M198" s="4"/>
      <c r="N198" s="4"/>
      <c r="O198" s="4"/>
      <c r="P198" s="4"/>
      <c r="Q198" s="4"/>
      <c r="R198" s="4"/>
      <c r="S198" s="25"/>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c r="BL198" s="4"/>
      <c r="BM198" s="4"/>
      <c r="BN198" s="4"/>
      <c r="BO198" s="4"/>
      <c r="BP198" s="4"/>
      <c r="BQ198" s="4"/>
      <c r="BR198" s="4"/>
      <c r="BS198" s="4"/>
      <c r="BT198" s="4"/>
      <c r="BU198" s="4"/>
      <c r="BV198" s="4"/>
      <c r="BW198" s="4"/>
    </row>
    <row r="199" spans="6:75">
      <c r="F199" s="4"/>
      <c r="G199" s="4"/>
      <c r="H199" s="4"/>
      <c r="I199" s="4"/>
      <c r="J199" s="4"/>
      <c r="K199" s="4"/>
      <c r="L199" s="4"/>
      <c r="M199" s="4"/>
      <c r="N199" s="4"/>
      <c r="O199" s="4"/>
      <c r="P199" s="4"/>
      <c r="Q199" s="4"/>
      <c r="R199" s="4"/>
      <c r="S199" s="25"/>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c r="BL199" s="4"/>
      <c r="BM199" s="4"/>
      <c r="BN199" s="4"/>
      <c r="BO199" s="4"/>
      <c r="BP199" s="4"/>
      <c r="BQ199" s="4"/>
      <c r="BR199" s="4"/>
      <c r="BS199" s="4"/>
      <c r="BT199" s="4"/>
      <c r="BU199" s="4"/>
      <c r="BV199" s="4"/>
      <c r="BW199" s="4"/>
    </row>
    <row r="200" spans="6:75">
      <c r="F200" s="4"/>
      <c r="G200" s="4"/>
      <c r="H200" s="4"/>
      <c r="I200" s="4"/>
      <c r="J200" s="4"/>
      <c r="K200" s="4"/>
      <c r="L200" s="4"/>
      <c r="M200" s="4"/>
      <c r="N200" s="4"/>
      <c r="O200" s="4"/>
      <c r="P200" s="4"/>
      <c r="Q200" s="4"/>
      <c r="R200" s="4"/>
      <c r="S200" s="25"/>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c r="BL200" s="4"/>
      <c r="BM200" s="4"/>
      <c r="BN200" s="4"/>
      <c r="BO200" s="4"/>
      <c r="BP200" s="4"/>
      <c r="BQ200" s="4"/>
      <c r="BR200" s="4"/>
      <c r="BS200" s="4"/>
      <c r="BT200" s="4"/>
      <c r="BU200" s="4"/>
      <c r="BV200" s="4"/>
      <c r="BW200" s="4"/>
    </row>
    <row r="201" spans="6:75">
      <c r="F201" s="4"/>
      <c r="G201" s="4"/>
      <c r="H201" s="4"/>
      <c r="I201" s="4"/>
      <c r="J201" s="4"/>
      <c r="K201" s="4"/>
      <c r="L201" s="4"/>
      <c r="M201" s="4"/>
      <c r="N201" s="4"/>
      <c r="O201" s="4"/>
      <c r="P201" s="4"/>
      <c r="Q201" s="4"/>
      <c r="R201" s="4"/>
      <c r="S201" s="25"/>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c r="BL201" s="4"/>
      <c r="BM201" s="4"/>
      <c r="BN201" s="4"/>
      <c r="BO201" s="4"/>
      <c r="BP201" s="4"/>
      <c r="BQ201" s="4"/>
      <c r="BR201" s="4"/>
      <c r="BS201" s="4"/>
      <c r="BT201" s="4"/>
      <c r="BU201" s="4"/>
      <c r="BV201" s="4"/>
      <c r="BW201" s="4"/>
    </row>
    <row r="202" spans="6:75">
      <c r="F202" s="4"/>
      <c r="G202" s="4"/>
      <c r="H202" s="4"/>
      <c r="I202" s="4"/>
      <c r="J202" s="4"/>
      <c r="K202" s="4"/>
      <c r="L202" s="4"/>
      <c r="M202" s="4"/>
      <c r="N202" s="4"/>
      <c r="O202" s="4"/>
      <c r="P202" s="4"/>
      <c r="Q202" s="4"/>
      <c r="R202" s="4"/>
      <c r="S202" s="25"/>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c r="BL202" s="4"/>
      <c r="BM202" s="4"/>
      <c r="BN202" s="4"/>
      <c r="BO202" s="4"/>
      <c r="BP202" s="4"/>
      <c r="BQ202" s="4"/>
      <c r="BR202" s="4"/>
      <c r="BS202" s="4"/>
      <c r="BT202" s="4"/>
      <c r="BU202" s="4"/>
      <c r="BV202" s="4"/>
      <c r="BW202" s="4"/>
    </row>
    <row r="203" spans="6:75">
      <c r="F203" s="4"/>
      <c r="G203" s="4"/>
      <c r="H203" s="4"/>
      <c r="I203" s="4"/>
      <c r="J203" s="4"/>
      <c r="K203" s="4"/>
      <c r="L203" s="4"/>
      <c r="M203" s="4"/>
      <c r="N203" s="4"/>
      <c r="O203" s="4"/>
      <c r="P203" s="4"/>
      <c r="Q203" s="4"/>
      <c r="R203" s="4"/>
      <c r="S203" s="25"/>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c r="BL203" s="4"/>
      <c r="BM203" s="4"/>
      <c r="BN203" s="4"/>
      <c r="BO203" s="4"/>
      <c r="BP203" s="4"/>
      <c r="BQ203" s="4"/>
      <c r="BR203" s="4"/>
      <c r="BS203" s="4"/>
      <c r="BT203" s="4"/>
      <c r="BU203" s="4"/>
      <c r="BV203" s="4"/>
      <c r="BW203" s="4"/>
    </row>
    <row r="204" spans="6:75">
      <c r="F204" s="4"/>
      <c r="G204" s="4"/>
      <c r="H204" s="4"/>
      <c r="I204" s="4"/>
      <c r="J204" s="4"/>
      <c r="K204" s="4"/>
      <c r="L204" s="4"/>
      <c r="M204" s="4"/>
      <c r="N204" s="4"/>
      <c r="O204" s="4"/>
      <c r="P204" s="4"/>
      <c r="Q204" s="4"/>
      <c r="R204" s="4"/>
      <c r="S204" s="25"/>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4"/>
      <c r="BP204" s="4"/>
      <c r="BQ204" s="4"/>
      <c r="BR204" s="4"/>
      <c r="BS204" s="4"/>
      <c r="BT204" s="4"/>
      <c r="BU204" s="4"/>
      <c r="BV204" s="4"/>
      <c r="BW204" s="4"/>
    </row>
    <row r="205" spans="6:75">
      <c r="F205" s="4"/>
      <c r="G205" s="4"/>
      <c r="H205" s="4"/>
      <c r="I205" s="4"/>
      <c r="J205" s="4"/>
      <c r="K205" s="4"/>
      <c r="L205" s="4"/>
      <c r="M205" s="4"/>
      <c r="N205" s="4"/>
      <c r="O205" s="4"/>
      <c r="P205" s="4"/>
      <c r="Q205" s="4"/>
      <c r="R205" s="4"/>
      <c r="S205" s="25"/>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c r="BL205" s="4"/>
      <c r="BM205" s="4"/>
      <c r="BN205" s="4"/>
      <c r="BO205" s="4"/>
      <c r="BP205" s="4"/>
      <c r="BQ205" s="4"/>
      <c r="BR205" s="4"/>
      <c r="BS205" s="4"/>
      <c r="BT205" s="4"/>
      <c r="BU205" s="4"/>
      <c r="BV205" s="4"/>
      <c r="BW205" s="4"/>
    </row>
    <row r="206" spans="6:75">
      <c r="F206" s="4"/>
      <c r="G206" s="4"/>
      <c r="H206" s="4"/>
      <c r="I206" s="4"/>
      <c r="J206" s="4"/>
      <c r="K206" s="4"/>
      <c r="L206" s="4"/>
      <c r="M206" s="4"/>
      <c r="N206" s="4"/>
      <c r="O206" s="4"/>
      <c r="P206" s="4"/>
      <c r="Q206" s="4"/>
      <c r="R206" s="4"/>
      <c r="S206" s="25"/>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c r="BL206" s="4"/>
      <c r="BM206" s="4"/>
      <c r="BN206" s="4"/>
      <c r="BO206" s="4"/>
      <c r="BP206" s="4"/>
      <c r="BQ206" s="4"/>
      <c r="BR206" s="4"/>
      <c r="BS206" s="4"/>
      <c r="BT206" s="4"/>
      <c r="BU206" s="4"/>
      <c r="BV206" s="4"/>
      <c r="BW206" s="4"/>
    </row>
    <row r="207" spans="6:75">
      <c r="F207" s="4"/>
      <c r="G207" s="4"/>
      <c r="H207" s="4"/>
      <c r="I207" s="4"/>
      <c r="J207" s="4"/>
      <c r="K207" s="4"/>
      <c r="L207" s="4"/>
      <c r="M207" s="4"/>
      <c r="N207" s="4"/>
      <c r="O207" s="4"/>
      <c r="P207" s="4"/>
      <c r="Q207" s="4"/>
      <c r="R207" s="4"/>
      <c r="S207" s="25"/>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c r="BL207" s="4"/>
      <c r="BM207" s="4"/>
      <c r="BN207" s="4"/>
      <c r="BO207" s="4"/>
      <c r="BP207" s="4"/>
      <c r="BQ207" s="4"/>
      <c r="BR207" s="4"/>
      <c r="BS207" s="4"/>
      <c r="BT207" s="4"/>
      <c r="BU207" s="4"/>
      <c r="BV207" s="4"/>
      <c r="BW207" s="4"/>
    </row>
    <row r="208" spans="6:75">
      <c r="F208" s="4"/>
      <c r="G208" s="4"/>
      <c r="H208" s="4"/>
      <c r="I208" s="4"/>
      <c r="J208" s="4"/>
      <c r="K208" s="4"/>
      <c r="L208" s="4"/>
      <c r="M208" s="4"/>
      <c r="N208" s="4"/>
      <c r="O208" s="4"/>
      <c r="P208" s="4"/>
      <c r="Q208" s="4"/>
      <c r="R208" s="4"/>
      <c r="S208" s="25"/>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4"/>
      <c r="BL208" s="4"/>
      <c r="BM208" s="4"/>
      <c r="BN208" s="4"/>
      <c r="BO208" s="4"/>
      <c r="BP208" s="4"/>
      <c r="BQ208" s="4"/>
      <c r="BR208" s="4"/>
      <c r="BS208" s="4"/>
      <c r="BT208" s="4"/>
      <c r="BU208" s="4"/>
      <c r="BV208" s="4"/>
      <c r="BW208" s="4"/>
    </row>
    <row r="209" spans="6:75">
      <c r="F209" s="4"/>
      <c r="G209" s="4"/>
      <c r="H209" s="4"/>
      <c r="I209" s="4"/>
      <c r="J209" s="4"/>
      <c r="K209" s="4"/>
      <c r="L209" s="4"/>
      <c r="M209" s="4"/>
      <c r="N209" s="4"/>
      <c r="O209" s="4"/>
      <c r="P209" s="4"/>
      <c r="Q209" s="4"/>
      <c r="R209" s="4"/>
      <c r="S209" s="25"/>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c r="BL209" s="4"/>
      <c r="BM209" s="4"/>
      <c r="BN209" s="4"/>
      <c r="BO209" s="4"/>
      <c r="BP209" s="4"/>
      <c r="BQ209" s="4"/>
      <c r="BR209" s="4"/>
      <c r="BS209" s="4"/>
      <c r="BT209" s="4"/>
      <c r="BU209" s="4"/>
      <c r="BV209" s="4"/>
      <c r="BW209" s="4"/>
    </row>
    <row r="210" spans="6:75">
      <c r="F210" s="4"/>
      <c r="G210" s="4"/>
      <c r="H210" s="4"/>
      <c r="I210" s="4"/>
      <c r="J210" s="4"/>
      <c r="K210" s="4"/>
      <c r="L210" s="4"/>
      <c r="M210" s="4"/>
      <c r="N210" s="4"/>
      <c r="O210" s="4"/>
      <c r="P210" s="4"/>
      <c r="Q210" s="4"/>
      <c r="R210" s="4"/>
      <c r="S210" s="25"/>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c r="BL210" s="4"/>
      <c r="BM210" s="4"/>
      <c r="BN210" s="4"/>
      <c r="BO210" s="4"/>
      <c r="BP210" s="4"/>
      <c r="BQ210" s="4"/>
      <c r="BR210" s="4"/>
      <c r="BS210" s="4"/>
      <c r="BT210" s="4"/>
      <c r="BU210" s="4"/>
      <c r="BV210" s="4"/>
      <c r="BW210" s="4"/>
    </row>
    <row r="211" spans="6:75">
      <c r="F211" s="4"/>
      <c r="G211" s="4"/>
      <c r="H211" s="4"/>
      <c r="I211" s="4"/>
      <c r="J211" s="4"/>
      <c r="K211" s="4"/>
      <c r="L211" s="4"/>
      <c r="M211" s="4"/>
      <c r="N211" s="4"/>
      <c r="O211" s="4"/>
      <c r="P211" s="4"/>
      <c r="Q211" s="4"/>
      <c r="R211" s="4"/>
      <c r="S211" s="25"/>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c r="BL211" s="4"/>
      <c r="BM211" s="4"/>
      <c r="BN211" s="4"/>
      <c r="BO211" s="4"/>
      <c r="BP211" s="4"/>
      <c r="BQ211" s="4"/>
      <c r="BR211" s="4"/>
      <c r="BS211" s="4"/>
      <c r="BT211" s="4"/>
      <c r="BU211" s="4"/>
      <c r="BV211" s="4"/>
      <c r="BW211" s="4"/>
    </row>
    <row r="212" spans="6:75">
      <c r="F212" s="4"/>
      <c r="G212" s="4"/>
      <c r="H212" s="4"/>
      <c r="I212" s="4"/>
      <c r="J212" s="4"/>
      <c r="K212" s="4"/>
      <c r="L212" s="4"/>
      <c r="M212" s="4"/>
      <c r="N212" s="4"/>
      <c r="O212" s="4"/>
      <c r="P212" s="4"/>
      <c r="Q212" s="4"/>
      <c r="R212" s="4"/>
      <c r="S212" s="25"/>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c r="BL212" s="4"/>
      <c r="BM212" s="4"/>
      <c r="BN212" s="4"/>
      <c r="BO212" s="4"/>
      <c r="BP212" s="4"/>
      <c r="BQ212" s="4"/>
      <c r="BR212" s="4"/>
      <c r="BS212" s="4"/>
      <c r="BT212" s="4"/>
      <c r="BU212" s="4"/>
      <c r="BV212" s="4"/>
      <c r="BW212" s="4"/>
    </row>
    <row r="213" spans="6:75">
      <c r="F213" s="4"/>
      <c r="G213" s="4"/>
      <c r="H213" s="4"/>
      <c r="I213" s="4"/>
      <c r="J213" s="4"/>
      <c r="K213" s="4"/>
      <c r="L213" s="4"/>
      <c r="M213" s="4"/>
      <c r="N213" s="4"/>
      <c r="O213" s="4"/>
      <c r="P213" s="4"/>
      <c r="Q213" s="4"/>
      <c r="R213" s="4"/>
      <c r="S213" s="25"/>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c r="BL213" s="4"/>
      <c r="BM213" s="4"/>
      <c r="BN213" s="4"/>
      <c r="BO213" s="4"/>
      <c r="BP213" s="4"/>
      <c r="BQ213" s="4"/>
      <c r="BR213" s="4"/>
      <c r="BS213" s="4"/>
      <c r="BT213" s="4"/>
      <c r="BU213" s="4"/>
      <c r="BV213" s="4"/>
      <c r="BW213" s="4"/>
    </row>
    <row r="214" spans="6:75">
      <c r="F214" s="4"/>
      <c r="G214" s="4"/>
      <c r="H214" s="4"/>
      <c r="I214" s="4"/>
      <c r="J214" s="4"/>
      <c r="K214" s="4"/>
      <c r="L214" s="4"/>
      <c r="M214" s="4"/>
      <c r="N214" s="4"/>
      <c r="O214" s="4"/>
      <c r="P214" s="4"/>
      <c r="Q214" s="4"/>
      <c r="R214" s="4"/>
      <c r="S214" s="25"/>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c r="BL214" s="4"/>
      <c r="BM214" s="4"/>
      <c r="BN214" s="4"/>
      <c r="BO214" s="4"/>
      <c r="BP214" s="4"/>
      <c r="BQ214" s="4"/>
      <c r="BR214" s="4"/>
      <c r="BS214" s="4"/>
      <c r="BT214" s="4"/>
      <c r="BU214" s="4"/>
      <c r="BV214" s="4"/>
      <c r="BW214" s="4"/>
    </row>
    <row r="215" spans="6:75">
      <c r="F215" s="4"/>
      <c r="G215" s="4"/>
      <c r="H215" s="4"/>
      <c r="I215" s="4"/>
      <c r="J215" s="4"/>
      <c r="K215" s="4"/>
      <c r="L215" s="4"/>
      <c r="M215" s="4"/>
      <c r="N215" s="4"/>
      <c r="O215" s="4"/>
      <c r="P215" s="4"/>
      <c r="Q215" s="4"/>
      <c r="R215" s="4"/>
      <c r="S215" s="25"/>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c r="BL215" s="4"/>
      <c r="BM215" s="4"/>
      <c r="BN215" s="4"/>
      <c r="BO215" s="4"/>
      <c r="BP215" s="4"/>
      <c r="BQ215" s="4"/>
      <c r="BR215" s="4"/>
      <c r="BS215" s="4"/>
      <c r="BT215" s="4"/>
      <c r="BU215" s="4"/>
      <c r="BV215" s="4"/>
      <c r="BW215" s="4"/>
    </row>
    <row r="216" spans="6:75">
      <c r="F216" s="4"/>
      <c r="G216" s="4"/>
      <c r="H216" s="4"/>
      <c r="I216" s="4"/>
      <c r="J216" s="4"/>
      <c r="K216" s="4"/>
      <c r="L216" s="4"/>
      <c r="M216" s="4"/>
      <c r="N216" s="4"/>
      <c r="O216" s="4"/>
      <c r="P216" s="4"/>
      <c r="Q216" s="4"/>
      <c r="R216" s="4"/>
      <c r="S216" s="25"/>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c r="BL216" s="4"/>
      <c r="BM216" s="4"/>
      <c r="BN216" s="4"/>
      <c r="BO216" s="4"/>
      <c r="BP216" s="4"/>
      <c r="BQ216" s="4"/>
      <c r="BR216" s="4"/>
      <c r="BS216" s="4"/>
      <c r="BT216" s="4"/>
      <c r="BU216" s="4"/>
      <c r="BV216" s="4"/>
      <c r="BW216" s="4"/>
    </row>
    <row r="217" spans="6:75">
      <c r="F217" s="4"/>
      <c r="G217" s="4"/>
      <c r="H217" s="4"/>
      <c r="I217" s="4"/>
      <c r="J217" s="4"/>
      <c r="K217" s="4"/>
      <c r="L217" s="4"/>
      <c r="M217" s="4"/>
      <c r="N217" s="4"/>
      <c r="O217" s="4"/>
      <c r="P217" s="4"/>
      <c r="Q217" s="4"/>
      <c r="R217" s="4"/>
      <c r="S217" s="25"/>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c r="BL217" s="4"/>
      <c r="BM217" s="4"/>
      <c r="BN217" s="4"/>
      <c r="BO217" s="4"/>
      <c r="BP217" s="4"/>
      <c r="BQ217" s="4"/>
      <c r="BR217" s="4"/>
      <c r="BS217" s="4"/>
      <c r="BT217" s="4"/>
      <c r="BU217" s="4"/>
      <c r="BV217" s="4"/>
      <c r="BW217" s="4"/>
    </row>
    <row r="218" spans="6:75">
      <c r="F218" s="4"/>
      <c r="G218" s="4"/>
      <c r="H218" s="4"/>
      <c r="I218" s="4"/>
      <c r="J218" s="4"/>
      <c r="K218" s="4"/>
      <c r="L218" s="4"/>
      <c r="M218" s="4"/>
      <c r="N218" s="4"/>
      <c r="O218" s="4"/>
      <c r="P218" s="4"/>
      <c r="Q218" s="4"/>
      <c r="R218" s="4"/>
      <c r="S218" s="25"/>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c r="BL218" s="4"/>
      <c r="BM218" s="4"/>
      <c r="BN218" s="4"/>
      <c r="BO218" s="4"/>
      <c r="BP218" s="4"/>
      <c r="BQ218" s="4"/>
      <c r="BR218" s="4"/>
      <c r="BS218" s="4"/>
      <c r="BT218" s="4"/>
      <c r="BU218" s="4"/>
      <c r="BV218" s="4"/>
      <c r="BW218" s="4"/>
    </row>
    <row r="219" spans="6:75">
      <c r="F219" s="4"/>
      <c r="G219" s="4"/>
      <c r="H219" s="4"/>
      <c r="I219" s="4"/>
      <c r="J219" s="4"/>
      <c r="K219" s="4"/>
      <c r="L219" s="4"/>
      <c r="M219" s="4"/>
      <c r="N219" s="4"/>
      <c r="O219" s="4"/>
      <c r="P219" s="4"/>
      <c r="Q219" s="4"/>
      <c r="R219" s="4"/>
      <c r="S219" s="25"/>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c r="BL219" s="4"/>
      <c r="BM219" s="4"/>
      <c r="BN219" s="4"/>
      <c r="BO219" s="4"/>
      <c r="BP219" s="4"/>
      <c r="BQ219" s="4"/>
      <c r="BR219" s="4"/>
      <c r="BS219" s="4"/>
      <c r="BT219" s="4"/>
      <c r="BU219" s="4"/>
      <c r="BV219" s="4"/>
      <c r="BW219" s="4"/>
    </row>
    <row r="220" spans="6:75">
      <c r="F220" s="4"/>
      <c r="G220" s="4"/>
      <c r="H220" s="4"/>
      <c r="I220" s="4"/>
      <c r="J220" s="4"/>
      <c r="K220" s="4"/>
      <c r="L220" s="4"/>
      <c r="M220" s="4"/>
      <c r="N220" s="4"/>
      <c r="O220" s="4"/>
      <c r="P220" s="4"/>
      <c r="Q220" s="4"/>
      <c r="R220" s="4"/>
      <c r="S220" s="25"/>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c r="BH220" s="4"/>
      <c r="BI220" s="4"/>
      <c r="BJ220" s="4"/>
      <c r="BK220" s="4"/>
      <c r="BL220" s="4"/>
      <c r="BM220" s="4"/>
      <c r="BN220" s="4"/>
      <c r="BO220" s="4"/>
      <c r="BP220" s="4"/>
      <c r="BQ220" s="4"/>
      <c r="BR220" s="4"/>
      <c r="BS220" s="4"/>
      <c r="BT220" s="4"/>
      <c r="BU220" s="4"/>
      <c r="BV220" s="4"/>
      <c r="BW220" s="4"/>
    </row>
    <row r="221" spans="6:75">
      <c r="F221" s="4"/>
      <c r="G221" s="4"/>
      <c r="H221" s="4"/>
      <c r="I221" s="4"/>
      <c r="J221" s="4"/>
      <c r="K221" s="4"/>
      <c r="L221" s="4"/>
      <c r="M221" s="4"/>
      <c r="N221" s="4"/>
      <c r="O221" s="4"/>
      <c r="P221" s="4"/>
      <c r="Q221" s="4"/>
      <c r="R221" s="4"/>
      <c r="S221" s="25"/>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c r="BL221" s="4"/>
      <c r="BM221" s="4"/>
      <c r="BN221" s="4"/>
      <c r="BO221" s="4"/>
      <c r="BP221" s="4"/>
      <c r="BQ221" s="4"/>
      <c r="BR221" s="4"/>
      <c r="BS221" s="4"/>
      <c r="BT221" s="4"/>
      <c r="BU221" s="4"/>
      <c r="BV221" s="4"/>
      <c r="BW221" s="4"/>
    </row>
    <row r="222" spans="6:75">
      <c r="F222" s="4"/>
      <c r="G222" s="4"/>
      <c r="H222" s="4"/>
      <c r="I222" s="4"/>
      <c r="J222" s="4"/>
      <c r="K222" s="4"/>
      <c r="L222" s="4"/>
      <c r="M222" s="4"/>
      <c r="N222" s="4"/>
      <c r="O222" s="4"/>
      <c r="P222" s="4"/>
      <c r="Q222" s="4"/>
      <c r="R222" s="4"/>
      <c r="S222" s="25"/>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c r="BL222" s="4"/>
      <c r="BM222" s="4"/>
      <c r="BN222" s="4"/>
      <c r="BO222" s="4"/>
      <c r="BP222" s="4"/>
      <c r="BQ222" s="4"/>
      <c r="BR222" s="4"/>
      <c r="BS222" s="4"/>
      <c r="BT222" s="4"/>
      <c r="BU222" s="4"/>
      <c r="BV222" s="4"/>
      <c r="BW222" s="4"/>
    </row>
    <row r="223" spans="6:75">
      <c r="F223" s="4"/>
      <c r="G223" s="4"/>
      <c r="H223" s="4"/>
      <c r="I223" s="4"/>
      <c r="J223" s="4"/>
      <c r="K223" s="4"/>
      <c r="L223" s="4"/>
      <c r="M223" s="4"/>
      <c r="N223" s="4"/>
      <c r="O223" s="4"/>
      <c r="P223" s="4"/>
      <c r="Q223" s="4"/>
      <c r="R223" s="4"/>
      <c r="S223" s="25"/>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c r="BL223" s="4"/>
      <c r="BM223" s="4"/>
      <c r="BN223" s="4"/>
      <c r="BO223" s="4"/>
      <c r="BP223" s="4"/>
      <c r="BQ223" s="4"/>
      <c r="BR223" s="4"/>
      <c r="BS223" s="4"/>
      <c r="BT223" s="4"/>
      <c r="BU223" s="4"/>
      <c r="BV223" s="4"/>
      <c r="BW223" s="4"/>
    </row>
    <row r="224" spans="6:75">
      <c r="F224" s="4"/>
      <c r="G224" s="4"/>
      <c r="H224" s="4"/>
      <c r="I224" s="4"/>
      <c r="J224" s="4"/>
      <c r="K224" s="4"/>
      <c r="L224" s="4"/>
      <c r="M224" s="4"/>
      <c r="N224" s="4"/>
      <c r="O224" s="4"/>
      <c r="P224" s="4"/>
      <c r="Q224" s="4"/>
      <c r="R224" s="4"/>
      <c r="S224" s="25"/>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c r="BL224" s="4"/>
      <c r="BM224" s="4"/>
      <c r="BN224" s="4"/>
      <c r="BO224" s="4"/>
      <c r="BP224" s="4"/>
      <c r="BQ224" s="4"/>
      <c r="BR224" s="4"/>
      <c r="BS224" s="4"/>
      <c r="BT224" s="4"/>
      <c r="BU224" s="4"/>
      <c r="BV224" s="4"/>
      <c r="BW224" s="4"/>
    </row>
    <row r="225" spans="6:75">
      <c r="F225" s="4"/>
      <c r="G225" s="4"/>
      <c r="H225" s="4"/>
      <c r="I225" s="4"/>
      <c r="J225" s="4"/>
      <c r="K225" s="4"/>
      <c r="L225" s="4"/>
      <c r="M225" s="4"/>
      <c r="N225" s="4"/>
      <c r="O225" s="4"/>
      <c r="P225" s="4"/>
      <c r="Q225" s="4"/>
      <c r="R225" s="4"/>
      <c r="S225" s="25"/>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c r="BL225" s="4"/>
      <c r="BM225" s="4"/>
      <c r="BN225" s="4"/>
      <c r="BO225" s="4"/>
      <c r="BP225" s="4"/>
      <c r="BQ225" s="4"/>
      <c r="BR225" s="4"/>
      <c r="BS225" s="4"/>
      <c r="BT225" s="4"/>
      <c r="BU225" s="4"/>
      <c r="BV225" s="4"/>
      <c r="BW225" s="4"/>
    </row>
    <row r="226" spans="6:75">
      <c r="F226" s="4"/>
      <c r="G226" s="4"/>
      <c r="H226" s="4"/>
      <c r="I226" s="4"/>
      <c r="J226" s="4"/>
      <c r="K226" s="4"/>
      <c r="L226" s="4"/>
      <c r="M226" s="4"/>
      <c r="N226" s="4"/>
      <c r="O226" s="4"/>
      <c r="P226" s="4"/>
      <c r="Q226" s="4"/>
      <c r="R226" s="4"/>
      <c r="S226" s="25"/>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c r="BL226" s="4"/>
      <c r="BM226" s="4"/>
      <c r="BN226" s="4"/>
      <c r="BO226" s="4"/>
      <c r="BP226" s="4"/>
      <c r="BQ226" s="4"/>
      <c r="BR226" s="4"/>
      <c r="BS226" s="4"/>
      <c r="BT226" s="4"/>
      <c r="BU226" s="4"/>
      <c r="BV226" s="4"/>
      <c r="BW226" s="4"/>
    </row>
    <row r="227" spans="6:75">
      <c r="F227" s="4"/>
      <c r="G227" s="4"/>
      <c r="H227" s="4"/>
      <c r="I227" s="4"/>
      <c r="J227" s="4"/>
      <c r="K227" s="4"/>
      <c r="L227" s="4"/>
      <c r="M227" s="4"/>
      <c r="N227" s="4"/>
      <c r="O227" s="4"/>
      <c r="P227" s="4"/>
      <c r="Q227" s="4"/>
      <c r="R227" s="4"/>
      <c r="S227" s="25"/>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c r="BG227" s="4"/>
      <c r="BH227" s="4"/>
      <c r="BI227" s="4"/>
      <c r="BJ227" s="4"/>
      <c r="BK227" s="4"/>
      <c r="BL227" s="4"/>
      <c r="BM227" s="4"/>
      <c r="BN227" s="4"/>
      <c r="BO227" s="4"/>
      <c r="BP227" s="4"/>
      <c r="BQ227" s="4"/>
      <c r="BR227" s="4"/>
      <c r="BS227" s="4"/>
      <c r="BT227" s="4"/>
      <c r="BU227" s="4"/>
      <c r="BV227" s="4"/>
      <c r="BW227" s="4"/>
    </row>
    <row r="228" spans="6:75">
      <c r="F228" s="4"/>
      <c r="G228" s="4"/>
      <c r="H228" s="4"/>
      <c r="I228" s="4"/>
      <c r="J228" s="4"/>
      <c r="K228" s="4"/>
      <c r="L228" s="4"/>
      <c r="M228" s="4"/>
      <c r="N228" s="4"/>
      <c r="O228" s="4"/>
      <c r="P228" s="4"/>
      <c r="Q228" s="4"/>
      <c r="R228" s="4"/>
      <c r="S228" s="25"/>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c r="BL228" s="4"/>
      <c r="BM228" s="4"/>
      <c r="BN228" s="4"/>
      <c r="BO228" s="4"/>
      <c r="BP228" s="4"/>
      <c r="BQ228" s="4"/>
      <c r="BR228" s="4"/>
      <c r="BS228" s="4"/>
      <c r="BT228" s="4"/>
      <c r="BU228" s="4"/>
      <c r="BV228" s="4"/>
      <c r="BW228" s="4"/>
    </row>
    <row r="229" spans="6:75">
      <c r="F229" s="4"/>
      <c r="G229" s="4"/>
      <c r="H229" s="4"/>
      <c r="I229" s="4"/>
      <c r="J229" s="4"/>
      <c r="K229" s="4"/>
      <c r="L229" s="4"/>
      <c r="M229" s="4"/>
      <c r="N229" s="4"/>
      <c r="O229" s="4"/>
      <c r="P229" s="4"/>
      <c r="Q229" s="4"/>
      <c r="R229" s="4"/>
      <c r="S229" s="25"/>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c r="BL229" s="4"/>
      <c r="BM229" s="4"/>
      <c r="BN229" s="4"/>
      <c r="BO229" s="4"/>
      <c r="BP229" s="4"/>
      <c r="BQ229" s="4"/>
      <c r="BR229" s="4"/>
      <c r="BS229" s="4"/>
      <c r="BT229" s="4"/>
      <c r="BU229" s="4"/>
      <c r="BV229" s="4"/>
      <c r="BW229" s="4"/>
    </row>
    <row r="230" spans="6:75">
      <c r="F230" s="4"/>
      <c r="G230" s="4"/>
      <c r="H230" s="4"/>
      <c r="I230" s="4"/>
      <c r="J230" s="4"/>
      <c r="K230" s="4"/>
      <c r="L230" s="4"/>
      <c r="M230" s="4"/>
      <c r="N230" s="4"/>
      <c r="O230" s="4"/>
      <c r="P230" s="4"/>
      <c r="Q230" s="4"/>
      <c r="R230" s="4"/>
      <c r="S230" s="25"/>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c r="BL230" s="4"/>
      <c r="BM230" s="4"/>
      <c r="BN230" s="4"/>
      <c r="BO230" s="4"/>
      <c r="BP230" s="4"/>
      <c r="BQ230" s="4"/>
      <c r="BR230" s="4"/>
      <c r="BS230" s="4"/>
      <c r="BT230" s="4"/>
      <c r="BU230" s="4"/>
      <c r="BV230" s="4"/>
      <c r="BW230" s="4"/>
    </row>
    <row r="231" spans="6:75">
      <c r="F231" s="4"/>
      <c r="G231" s="4"/>
      <c r="H231" s="4"/>
      <c r="I231" s="4"/>
      <c r="J231" s="4"/>
      <c r="K231" s="4"/>
      <c r="L231" s="4"/>
      <c r="M231" s="4"/>
      <c r="N231" s="4"/>
      <c r="O231" s="4"/>
      <c r="P231" s="4"/>
      <c r="Q231" s="4"/>
      <c r="R231" s="4"/>
      <c r="S231" s="25"/>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c r="BL231" s="4"/>
      <c r="BM231" s="4"/>
      <c r="BN231" s="4"/>
      <c r="BO231" s="4"/>
      <c r="BP231" s="4"/>
      <c r="BQ231" s="4"/>
      <c r="BR231" s="4"/>
      <c r="BS231" s="4"/>
      <c r="BT231" s="4"/>
      <c r="BU231" s="4"/>
      <c r="BV231" s="4"/>
      <c r="BW231" s="4"/>
    </row>
    <row r="232" spans="6:75">
      <c r="F232" s="4"/>
      <c r="G232" s="4"/>
      <c r="H232" s="4"/>
      <c r="I232" s="4"/>
      <c r="J232" s="4"/>
      <c r="K232" s="4"/>
      <c r="L232" s="4"/>
      <c r="M232" s="4"/>
      <c r="N232" s="4"/>
      <c r="O232" s="4"/>
      <c r="P232" s="4"/>
      <c r="Q232" s="4"/>
      <c r="R232" s="4"/>
      <c r="S232" s="25"/>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c r="BL232" s="4"/>
      <c r="BM232" s="4"/>
      <c r="BN232" s="4"/>
      <c r="BO232" s="4"/>
      <c r="BP232" s="4"/>
      <c r="BQ232" s="4"/>
      <c r="BR232" s="4"/>
      <c r="BS232" s="4"/>
      <c r="BT232" s="4"/>
      <c r="BU232" s="4"/>
      <c r="BV232" s="4"/>
      <c r="BW232" s="4"/>
    </row>
    <row r="233" spans="6:75">
      <c r="F233" s="4"/>
      <c r="G233" s="4"/>
      <c r="H233" s="4"/>
      <c r="I233" s="4"/>
      <c r="J233" s="4"/>
      <c r="K233" s="4"/>
      <c r="L233" s="4"/>
      <c r="M233" s="4"/>
      <c r="N233" s="4"/>
      <c r="O233" s="4"/>
      <c r="P233" s="4"/>
      <c r="Q233" s="4"/>
      <c r="R233" s="4"/>
      <c r="S233" s="25"/>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c r="BG233" s="4"/>
      <c r="BH233" s="4"/>
      <c r="BI233" s="4"/>
      <c r="BJ233" s="4"/>
      <c r="BK233" s="4"/>
      <c r="BL233" s="4"/>
      <c r="BM233" s="4"/>
      <c r="BN233" s="4"/>
      <c r="BO233" s="4"/>
      <c r="BP233" s="4"/>
      <c r="BQ233" s="4"/>
      <c r="BR233" s="4"/>
      <c r="BS233" s="4"/>
      <c r="BT233" s="4"/>
      <c r="BU233" s="4"/>
      <c r="BV233" s="4"/>
      <c r="BW233" s="4"/>
    </row>
    <row r="234" spans="6:75">
      <c r="F234" s="4"/>
      <c r="G234" s="4"/>
      <c r="H234" s="4"/>
      <c r="I234" s="4"/>
      <c r="J234" s="4"/>
      <c r="K234" s="4"/>
      <c r="L234" s="4"/>
      <c r="M234" s="4"/>
      <c r="N234" s="4"/>
      <c r="O234" s="4"/>
      <c r="P234" s="4"/>
      <c r="Q234" s="4"/>
      <c r="R234" s="4"/>
      <c r="S234" s="25"/>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4"/>
      <c r="BL234" s="4"/>
      <c r="BM234" s="4"/>
      <c r="BN234" s="4"/>
      <c r="BO234" s="4"/>
      <c r="BP234" s="4"/>
      <c r="BQ234" s="4"/>
      <c r="BR234" s="4"/>
      <c r="BS234" s="4"/>
      <c r="BT234" s="4"/>
      <c r="BU234" s="4"/>
      <c r="BV234" s="4"/>
      <c r="BW234" s="4"/>
    </row>
    <row r="235" spans="6:75">
      <c r="F235" s="4"/>
      <c r="G235" s="4"/>
      <c r="H235" s="4"/>
      <c r="I235" s="4"/>
      <c r="J235" s="4"/>
      <c r="K235" s="4"/>
      <c r="L235" s="4"/>
      <c r="M235" s="4"/>
      <c r="N235" s="4"/>
      <c r="O235" s="4"/>
      <c r="P235" s="4"/>
      <c r="Q235" s="4"/>
      <c r="R235" s="4"/>
      <c r="S235" s="25"/>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c r="BG235" s="4"/>
      <c r="BH235" s="4"/>
      <c r="BI235" s="4"/>
      <c r="BJ235" s="4"/>
      <c r="BK235" s="4"/>
      <c r="BL235" s="4"/>
      <c r="BM235" s="4"/>
      <c r="BN235" s="4"/>
      <c r="BO235" s="4"/>
      <c r="BP235" s="4"/>
      <c r="BQ235" s="4"/>
      <c r="BR235" s="4"/>
      <c r="BS235" s="4"/>
      <c r="BT235" s="4"/>
      <c r="BU235" s="4"/>
      <c r="BV235" s="4"/>
      <c r="BW235" s="4"/>
    </row>
    <row r="236" spans="6:75">
      <c r="F236" s="4"/>
      <c r="G236" s="4"/>
      <c r="H236" s="4"/>
      <c r="I236" s="4"/>
      <c r="J236" s="4"/>
      <c r="K236" s="4"/>
      <c r="L236" s="4"/>
      <c r="M236" s="4"/>
      <c r="N236" s="4"/>
      <c r="O236" s="4"/>
      <c r="P236" s="4"/>
      <c r="Q236" s="4"/>
      <c r="R236" s="4"/>
      <c r="S236" s="25"/>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c r="BL236" s="4"/>
      <c r="BM236" s="4"/>
      <c r="BN236" s="4"/>
      <c r="BO236" s="4"/>
      <c r="BP236" s="4"/>
      <c r="BQ236" s="4"/>
      <c r="BR236" s="4"/>
      <c r="BS236" s="4"/>
      <c r="BT236" s="4"/>
      <c r="BU236" s="4"/>
      <c r="BV236" s="4"/>
      <c r="BW236" s="4"/>
    </row>
    <row r="237" spans="6:75">
      <c r="F237" s="4"/>
      <c r="G237" s="4"/>
      <c r="H237" s="4"/>
      <c r="I237" s="4"/>
      <c r="J237" s="4"/>
      <c r="K237" s="4"/>
      <c r="L237" s="4"/>
      <c r="M237" s="4"/>
      <c r="N237" s="4"/>
      <c r="O237" s="4"/>
      <c r="P237" s="4"/>
      <c r="Q237" s="4"/>
      <c r="R237" s="4"/>
      <c r="S237" s="25"/>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c r="BL237" s="4"/>
      <c r="BM237" s="4"/>
      <c r="BN237" s="4"/>
      <c r="BO237" s="4"/>
      <c r="BP237" s="4"/>
      <c r="BQ237" s="4"/>
      <c r="BR237" s="4"/>
      <c r="BS237" s="4"/>
      <c r="BT237" s="4"/>
      <c r="BU237" s="4"/>
      <c r="BV237" s="4"/>
      <c r="BW237" s="4"/>
    </row>
    <row r="238" spans="6:75">
      <c r="F238" s="4"/>
      <c r="G238" s="4"/>
      <c r="H238" s="4"/>
      <c r="I238" s="4"/>
      <c r="J238" s="4"/>
      <c r="K238" s="4"/>
      <c r="L238" s="4"/>
      <c r="M238" s="4"/>
      <c r="N238" s="4"/>
      <c r="O238" s="4"/>
      <c r="P238" s="4"/>
      <c r="Q238" s="4"/>
      <c r="R238" s="4"/>
      <c r="S238" s="25"/>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c r="BG238" s="4"/>
      <c r="BH238" s="4"/>
      <c r="BI238" s="4"/>
      <c r="BJ238" s="4"/>
      <c r="BK238" s="4"/>
      <c r="BL238" s="4"/>
      <c r="BM238" s="4"/>
      <c r="BN238" s="4"/>
      <c r="BO238" s="4"/>
      <c r="BP238" s="4"/>
      <c r="BQ238" s="4"/>
      <c r="BR238" s="4"/>
      <c r="BS238" s="4"/>
      <c r="BT238" s="4"/>
      <c r="BU238" s="4"/>
      <c r="BV238" s="4"/>
      <c r="BW238" s="4"/>
    </row>
    <row r="239" spans="6:75">
      <c r="F239" s="4"/>
      <c r="G239" s="4"/>
      <c r="H239" s="4"/>
      <c r="I239" s="4"/>
      <c r="J239" s="4"/>
      <c r="K239" s="4"/>
      <c r="L239" s="4"/>
      <c r="M239" s="4"/>
      <c r="N239" s="4"/>
      <c r="O239" s="4"/>
      <c r="P239" s="4"/>
      <c r="Q239" s="4"/>
      <c r="R239" s="4"/>
      <c r="S239" s="25"/>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c r="BL239" s="4"/>
      <c r="BM239" s="4"/>
      <c r="BN239" s="4"/>
      <c r="BO239" s="4"/>
      <c r="BP239" s="4"/>
      <c r="BQ239" s="4"/>
      <c r="BR239" s="4"/>
      <c r="BS239" s="4"/>
      <c r="BT239" s="4"/>
      <c r="BU239" s="4"/>
      <c r="BV239" s="4"/>
      <c r="BW239" s="4"/>
    </row>
    <row r="240" spans="6:75">
      <c r="F240" s="4"/>
      <c r="G240" s="4"/>
      <c r="H240" s="4"/>
      <c r="I240" s="4"/>
      <c r="J240" s="4"/>
      <c r="K240" s="4"/>
      <c r="L240" s="4"/>
      <c r="M240" s="4"/>
      <c r="N240" s="4"/>
      <c r="O240" s="4"/>
      <c r="P240" s="4"/>
      <c r="Q240" s="4"/>
      <c r="R240" s="4"/>
      <c r="S240" s="25"/>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4"/>
      <c r="BL240" s="4"/>
      <c r="BM240" s="4"/>
      <c r="BN240" s="4"/>
      <c r="BO240" s="4"/>
      <c r="BP240" s="4"/>
      <c r="BQ240" s="4"/>
      <c r="BR240" s="4"/>
      <c r="BS240" s="4"/>
      <c r="BT240" s="4"/>
      <c r="BU240" s="4"/>
      <c r="BV240" s="4"/>
      <c r="BW240" s="4"/>
    </row>
    <row r="241" spans="6:75">
      <c r="F241" s="4"/>
      <c r="G241" s="4"/>
      <c r="H241" s="4"/>
      <c r="I241" s="4"/>
      <c r="J241" s="4"/>
      <c r="K241" s="4"/>
      <c r="L241" s="4"/>
      <c r="M241" s="4"/>
      <c r="N241" s="4"/>
      <c r="O241" s="4"/>
      <c r="P241" s="4"/>
      <c r="Q241" s="4"/>
      <c r="R241" s="4"/>
      <c r="S241" s="25"/>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c r="BL241" s="4"/>
      <c r="BM241" s="4"/>
      <c r="BN241" s="4"/>
      <c r="BO241" s="4"/>
      <c r="BP241" s="4"/>
      <c r="BQ241" s="4"/>
      <c r="BR241" s="4"/>
      <c r="BS241" s="4"/>
      <c r="BT241" s="4"/>
      <c r="BU241" s="4"/>
      <c r="BV241" s="4"/>
      <c r="BW241" s="4"/>
    </row>
    <row r="242" spans="6:75">
      <c r="F242" s="4"/>
      <c r="G242" s="4"/>
      <c r="H242" s="4"/>
      <c r="I242" s="4"/>
      <c r="J242" s="4"/>
      <c r="K242" s="4"/>
      <c r="L242" s="4"/>
      <c r="M242" s="4"/>
      <c r="N242" s="4"/>
      <c r="O242" s="4"/>
      <c r="P242" s="4"/>
      <c r="Q242" s="4"/>
      <c r="R242" s="4"/>
      <c r="S242" s="25"/>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c r="BL242" s="4"/>
      <c r="BM242" s="4"/>
      <c r="BN242" s="4"/>
      <c r="BO242" s="4"/>
      <c r="BP242" s="4"/>
      <c r="BQ242" s="4"/>
      <c r="BR242" s="4"/>
      <c r="BS242" s="4"/>
      <c r="BT242" s="4"/>
      <c r="BU242" s="4"/>
      <c r="BV242" s="4"/>
      <c r="BW242" s="4"/>
    </row>
    <row r="243" spans="6:75">
      <c r="F243" s="4"/>
      <c r="G243" s="4"/>
      <c r="H243" s="4"/>
      <c r="I243" s="4"/>
      <c r="J243" s="4"/>
      <c r="K243" s="4"/>
      <c r="L243" s="4"/>
      <c r="M243" s="4"/>
      <c r="N243" s="4"/>
      <c r="O243" s="4"/>
      <c r="P243" s="4"/>
      <c r="Q243" s="4"/>
      <c r="R243" s="4"/>
      <c r="S243" s="25"/>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c r="BL243" s="4"/>
      <c r="BM243" s="4"/>
      <c r="BN243" s="4"/>
      <c r="BO243" s="4"/>
      <c r="BP243" s="4"/>
      <c r="BQ243" s="4"/>
      <c r="BR243" s="4"/>
      <c r="BS243" s="4"/>
      <c r="BT243" s="4"/>
      <c r="BU243" s="4"/>
      <c r="BV243" s="4"/>
      <c r="BW243" s="4"/>
    </row>
    <row r="244" spans="6:75">
      <c r="F244" s="4"/>
      <c r="G244" s="4"/>
      <c r="H244" s="4"/>
      <c r="I244" s="4"/>
      <c r="J244" s="4"/>
      <c r="K244" s="4"/>
      <c r="L244" s="4"/>
      <c r="M244" s="4"/>
      <c r="N244" s="4"/>
      <c r="O244" s="4"/>
      <c r="P244" s="4"/>
      <c r="Q244" s="4"/>
      <c r="R244" s="4"/>
      <c r="S244" s="25"/>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4"/>
      <c r="BL244" s="4"/>
      <c r="BM244" s="4"/>
      <c r="BN244" s="4"/>
      <c r="BO244" s="4"/>
      <c r="BP244" s="4"/>
      <c r="BQ244" s="4"/>
      <c r="BR244" s="4"/>
      <c r="BS244" s="4"/>
      <c r="BT244" s="4"/>
      <c r="BU244" s="4"/>
      <c r="BV244" s="4"/>
      <c r="BW244" s="4"/>
    </row>
    <row r="245" spans="6:75">
      <c r="F245" s="4"/>
      <c r="G245" s="4"/>
      <c r="H245" s="4"/>
      <c r="I245" s="4"/>
      <c r="J245" s="4"/>
      <c r="K245" s="4"/>
      <c r="L245" s="4"/>
      <c r="M245" s="4"/>
      <c r="N245" s="4"/>
      <c r="O245" s="4"/>
      <c r="P245" s="4"/>
      <c r="Q245" s="4"/>
      <c r="R245" s="4"/>
      <c r="S245" s="25"/>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c r="BL245" s="4"/>
      <c r="BM245" s="4"/>
      <c r="BN245" s="4"/>
      <c r="BO245" s="4"/>
      <c r="BP245" s="4"/>
      <c r="BQ245" s="4"/>
      <c r="BR245" s="4"/>
      <c r="BS245" s="4"/>
      <c r="BT245" s="4"/>
      <c r="BU245" s="4"/>
      <c r="BV245" s="4"/>
      <c r="BW245" s="4"/>
    </row>
    <row r="246" spans="6:75">
      <c r="F246" s="4"/>
      <c r="G246" s="4"/>
      <c r="H246" s="4"/>
      <c r="I246" s="4"/>
      <c r="J246" s="4"/>
      <c r="K246" s="4"/>
      <c r="L246" s="4"/>
      <c r="M246" s="4"/>
      <c r="N246" s="4"/>
      <c r="O246" s="4"/>
      <c r="P246" s="4"/>
      <c r="Q246" s="4"/>
      <c r="R246" s="4"/>
      <c r="S246" s="25"/>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c r="BG246" s="4"/>
      <c r="BH246" s="4"/>
      <c r="BI246" s="4"/>
      <c r="BJ246" s="4"/>
      <c r="BK246" s="4"/>
      <c r="BL246" s="4"/>
      <c r="BM246" s="4"/>
      <c r="BN246" s="4"/>
      <c r="BO246" s="4"/>
      <c r="BP246" s="4"/>
      <c r="BQ246" s="4"/>
      <c r="BR246" s="4"/>
      <c r="BS246" s="4"/>
      <c r="BT246" s="4"/>
      <c r="BU246" s="4"/>
      <c r="BV246" s="4"/>
      <c r="BW246" s="4"/>
    </row>
    <row r="247" spans="6:75">
      <c r="F247" s="4"/>
      <c r="G247" s="4"/>
      <c r="H247" s="4"/>
      <c r="I247" s="4"/>
      <c r="J247" s="4"/>
      <c r="K247" s="4"/>
      <c r="L247" s="4"/>
      <c r="M247" s="4"/>
      <c r="N247" s="4"/>
      <c r="O247" s="4"/>
      <c r="P247" s="4"/>
      <c r="Q247" s="4"/>
      <c r="R247" s="4"/>
      <c r="S247" s="25"/>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c r="BG247" s="4"/>
      <c r="BH247" s="4"/>
      <c r="BI247" s="4"/>
      <c r="BJ247" s="4"/>
      <c r="BK247" s="4"/>
      <c r="BL247" s="4"/>
      <c r="BM247" s="4"/>
      <c r="BN247" s="4"/>
      <c r="BO247" s="4"/>
      <c r="BP247" s="4"/>
      <c r="BQ247" s="4"/>
      <c r="BR247" s="4"/>
      <c r="BS247" s="4"/>
      <c r="BT247" s="4"/>
      <c r="BU247" s="4"/>
      <c r="BV247" s="4"/>
      <c r="BW247" s="4"/>
    </row>
    <row r="248" spans="6:75">
      <c r="F248" s="4"/>
      <c r="G248" s="4"/>
      <c r="H248" s="4"/>
      <c r="I248" s="4"/>
      <c r="J248" s="4"/>
      <c r="K248" s="4"/>
      <c r="L248" s="4"/>
      <c r="M248" s="4"/>
      <c r="N248" s="4"/>
      <c r="O248" s="4"/>
      <c r="P248" s="4"/>
      <c r="Q248" s="4"/>
      <c r="R248" s="4"/>
      <c r="S248" s="25"/>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c r="BL248" s="4"/>
      <c r="BM248" s="4"/>
      <c r="BN248" s="4"/>
      <c r="BO248" s="4"/>
      <c r="BP248" s="4"/>
      <c r="BQ248" s="4"/>
      <c r="BR248" s="4"/>
      <c r="BS248" s="4"/>
      <c r="BT248" s="4"/>
      <c r="BU248" s="4"/>
      <c r="BV248" s="4"/>
      <c r="BW248" s="4"/>
    </row>
    <row r="249" spans="6:75">
      <c r="F249" s="4"/>
      <c r="G249" s="4"/>
      <c r="H249" s="4"/>
      <c r="I249" s="4"/>
      <c r="J249" s="4"/>
      <c r="K249" s="4"/>
      <c r="L249" s="4"/>
      <c r="M249" s="4"/>
      <c r="N249" s="4"/>
      <c r="O249" s="4"/>
      <c r="P249" s="4"/>
      <c r="Q249" s="4"/>
      <c r="R249" s="4"/>
      <c r="S249" s="25"/>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c r="BG249" s="4"/>
      <c r="BH249" s="4"/>
      <c r="BI249" s="4"/>
      <c r="BJ249" s="4"/>
      <c r="BK249" s="4"/>
      <c r="BL249" s="4"/>
      <c r="BM249" s="4"/>
      <c r="BN249" s="4"/>
      <c r="BO249" s="4"/>
      <c r="BP249" s="4"/>
      <c r="BQ249" s="4"/>
      <c r="BR249" s="4"/>
      <c r="BS249" s="4"/>
      <c r="BT249" s="4"/>
      <c r="BU249" s="4"/>
      <c r="BV249" s="4"/>
      <c r="BW249" s="4"/>
    </row>
    <row r="250" spans="6:75">
      <c r="F250" s="4"/>
      <c r="G250" s="4"/>
      <c r="H250" s="4"/>
      <c r="I250" s="4"/>
      <c r="J250" s="4"/>
      <c r="K250" s="4"/>
      <c r="L250" s="4"/>
      <c r="M250" s="4"/>
      <c r="N250" s="4"/>
      <c r="O250" s="4"/>
      <c r="P250" s="4"/>
      <c r="Q250" s="4"/>
      <c r="R250" s="4"/>
      <c r="S250" s="25"/>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c r="BG250" s="4"/>
      <c r="BH250" s="4"/>
      <c r="BI250" s="4"/>
      <c r="BJ250" s="4"/>
      <c r="BK250" s="4"/>
      <c r="BL250" s="4"/>
      <c r="BM250" s="4"/>
      <c r="BN250" s="4"/>
      <c r="BO250" s="4"/>
      <c r="BP250" s="4"/>
      <c r="BQ250" s="4"/>
      <c r="BR250" s="4"/>
      <c r="BS250" s="4"/>
      <c r="BT250" s="4"/>
      <c r="BU250" s="4"/>
      <c r="BV250" s="4"/>
      <c r="BW250" s="4"/>
    </row>
    <row r="251" spans="6:75">
      <c r="F251" s="4"/>
      <c r="G251" s="4"/>
      <c r="H251" s="4"/>
      <c r="I251" s="4"/>
      <c r="J251" s="4"/>
      <c r="K251" s="4"/>
      <c r="L251" s="4"/>
      <c r="M251" s="4"/>
      <c r="N251" s="4"/>
      <c r="O251" s="4"/>
      <c r="P251" s="4"/>
      <c r="Q251" s="4"/>
      <c r="R251" s="4"/>
      <c r="S251" s="25"/>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c r="BF251" s="4"/>
      <c r="BG251" s="4"/>
      <c r="BH251" s="4"/>
      <c r="BI251" s="4"/>
      <c r="BJ251" s="4"/>
      <c r="BK251" s="4"/>
      <c r="BL251" s="4"/>
      <c r="BM251" s="4"/>
      <c r="BN251" s="4"/>
      <c r="BO251" s="4"/>
      <c r="BP251" s="4"/>
      <c r="BQ251" s="4"/>
      <c r="BR251" s="4"/>
      <c r="BS251" s="4"/>
      <c r="BT251" s="4"/>
      <c r="BU251" s="4"/>
      <c r="BV251" s="4"/>
      <c r="BW251" s="4"/>
    </row>
    <row r="252" spans="6:75">
      <c r="F252" s="4"/>
      <c r="G252" s="4"/>
      <c r="H252" s="4"/>
      <c r="I252" s="4"/>
      <c r="J252" s="4"/>
      <c r="K252" s="4"/>
      <c r="L252" s="4"/>
      <c r="M252" s="4"/>
      <c r="N252" s="4"/>
      <c r="O252" s="4"/>
      <c r="P252" s="4"/>
      <c r="Q252" s="4"/>
      <c r="R252" s="4"/>
      <c r="S252" s="25"/>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c r="BG252" s="4"/>
      <c r="BH252" s="4"/>
      <c r="BI252" s="4"/>
      <c r="BJ252" s="4"/>
      <c r="BK252" s="4"/>
      <c r="BL252" s="4"/>
      <c r="BM252" s="4"/>
      <c r="BN252" s="4"/>
      <c r="BO252" s="4"/>
      <c r="BP252" s="4"/>
      <c r="BQ252" s="4"/>
      <c r="BR252" s="4"/>
      <c r="BS252" s="4"/>
      <c r="BT252" s="4"/>
      <c r="BU252" s="4"/>
      <c r="BV252" s="4"/>
      <c r="BW252" s="4"/>
    </row>
    <row r="253" spans="6:75">
      <c r="F253" s="4"/>
      <c r="G253" s="4"/>
      <c r="H253" s="4"/>
      <c r="I253" s="4"/>
      <c r="J253" s="4"/>
      <c r="K253" s="4"/>
      <c r="L253" s="4"/>
      <c r="M253" s="4"/>
      <c r="N253" s="4"/>
      <c r="O253" s="4"/>
      <c r="P253" s="4"/>
      <c r="Q253" s="4"/>
      <c r="R253" s="4"/>
      <c r="S253" s="25"/>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4"/>
      <c r="BG253" s="4"/>
      <c r="BH253" s="4"/>
      <c r="BI253" s="4"/>
      <c r="BJ253" s="4"/>
      <c r="BK253" s="4"/>
      <c r="BL253" s="4"/>
      <c r="BM253" s="4"/>
      <c r="BN253" s="4"/>
      <c r="BO253" s="4"/>
      <c r="BP253" s="4"/>
      <c r="BQ253" s="4"/>
      <c r="BR253" s="4"/>
      <c r="BS253" s="4"/>
      <c r="BT253" s="4"/>
      <c r="BU253" s="4"/>
      <c r="BV253" s="4"/>
      <c r="BW253" s="4"/>
    </row>
    <row r="254" spans="6:75">
      <c r="F254" s="4"/>
      <c r="G254" s="4"/>
      <c r="H254" s="4"/>
      <c r="I254" s="4"/>
      <c r="J254" s="4"/>
      <c r="K254" s="4"/>
      <c r="L254" s="4"/>
      <c r="M254" s="4"/>
      <c r="N254" s="4"/>
      <c r="O254" s="4"/>
      <c r="P254" s="4"/>
      <c r="Q254" s="4"/>
      <c r="R254" s="4"/>
      <c r="S254" s="25"/>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c r="BG254" s="4"/>
      <c r="BH254" s="4"/>
      <c r="BI254" s="4"/>
      <c r="BJ254" s="4"/>
      <c r="BK254" s="4"/>
      <c r="BL254" s="4"/>
      <c r="BM254" s="4"/>
      <c r="BN254" s="4"/>
      <c r="BO254" s="4"/>
      <c r="BP254" s="4"/>
      <c r="BQ254" s="4"/>
      <c r="BR254" s="4"/>
      <c r="BS254" s="4"/>
      <c r="BT254" s="4"/>
      <c r="BU254" s="4"/>
      <c r="BV254" s="4"/>
      <c r="BW254" s="4"/>
    </row>
    <row r="255" spans="6:75">
      <c r="F255" s="4"/>
      <c r="G255" s="4"/>
      <c r="H255" s="4"/>
      <c r="I255" s="4"/>
      <c r="J255" s="4"/>
      <c r="K255" s="4"/>
      <c r="L255" s="4"/>
      <c r="M255" s="4"/>
      <c r="N255" s="4"/>
      <c r="O255" s="4"/>
      <c r="P255" s="4"/>
      <c r="Q255" s="4"/>
      <c r="R255" s="4"/>
      <c r="S255" s="25"/>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c r="BF255" s="4"/>
      <c r="BG255" s="4"/>
      <c r="BH255" s="4"/>
      <c r="BI255" s="4"/>
      <c r="BJ255" s="4"/>
      <c r="BK255" s="4"/>
      <c r="BL255" s="4"/>
      <c r="BM255" s="4"/>
      <c r="BN255" s="4"/>
      <c r="BO255" s="4"/>
      <c r="BP255" s="4"/>
      <c r="BQ255" s="4"/>
      <c r="BR255" s="4"/>
      <c r="BS255" s="4"/>
      <c r="BT255" s="4"/>
      <c r="BU255" s="4"/>
      <c r="BV255" s="4"/>
      <c r="BW255" s="4"/>
    </row>
    <row r="256" spans="6:75">
      <c r="F256" s="4"/>
      <c r="G256" s="4"/>
      <c r="H256" s="4"/>
      <c r="I256" s="4"/>
      <c r="J256" s="4"/>
      <c r="K256" s="4"/>
      <c r="L256" s="4"/>
      <c r="M256" s="4"/>
      <c r="N256" s="4"/>
      <c r="O256" s="4"/>
      <c r="P256" s="4"/>
      <c r="Q256" s="4"/>
      <c r="R256" s="4"/>
      <c r="S256" s="25"/>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c r="BG256" s="4"/>
      <c r="BH256" s="4"/>
      <c r="BI256" s="4"/>
      <c r="BJ256" s="4"/>
      <c r="BK256" s="4"/>
      <c r="BL256" s="4"/>
      <c r="BM256" s="4"/>
      <c r="BN256" s="4"/>
      <c r="BO256" s="4"/>
      <c r="BP256" s="4"/>
      <c r="BQ256" s="4"/>
      <c r="BR256" s="4"/>
      <c r="BS256" s="4"/>
      <c r="BT256" s="4"/>
      <c r="BU256" s="4"/>
      <c r="BV256" s="4"/>
      <c r="BW256" s="4"/>
    </row>
    <row r="257" spans="6:75">
      <c r="F257" s="4"/>
      <c r="G257" s="4"/>
      <c r="H257" s="4"/>
      <c r="I257" s="4"/>
      <c r="J257" s="4"/>
      <c r="K257" s="4"/>
      <c r="L257" s="4"/>
      <c r="M257" s="4"/>
      <c r="N257" s="4"/>
      <c r="O257" s="4"/>
      <c r="P257" s="4"/>
      <c r="Q257" s="4"/>
      <c r="R257" s="4"/>
      <c r="S257" s="25"/>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4"/>
      <c r="BB257" s="4"/>
      <c r="BC257" s="4"/>
      <c r="BD257" s="4"/>
      <c r="BE257" s="4"/>
      <c r="BF257" s="4"/>
      <c r="BG257" s="4"/>
      <c r="BH257" s="4"/>
      <c r="BI257" s="4"/>
      <c r="BJ257" s="4"/>
      <c r="BK257" s="4"/>
      <c r="BL257" s="4"/>
      <c r="BM257" s="4"/>
      <c r="BN257" s="4"/>
      <c r="BO257" s="4"/>
      <c r="BP257" s="4"/>
      <c r="BQ257" s="4"/>
      <c r="BR257" s="4"/>
      <c r="BS257" s="4"/>
      <c r="BT257" s="4"/>
      <c r="BU257" s="4"/>
      <c r="BV257" s="4"/>
      <c r="BW257" s="4"/>
    </row>
    <row r="258" spans="6:75">
      <c r="F258" s="4"/>
      <c r="G258" s="4"/>
      <c r="H258" s="4"/>
      <c r="I258" s="4"/>
      <c r="J258" s="4"/>
      <c r="K258" s="4"/>
      <c r="L258" s="4"/>
      <c r="M258" s="4"/>
      <c r="N258" s="4"/>
      <c r="O258" s="4"/>
      <c r="P258" s="4"/>
      <c r="Q258" s="4"/>
      <c r="R258" s="4"/>
      <c r="S258" s="25"/>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c r="BG258" s="4"/>
      <c r="BH258" s="4"/>
      <c r="BI258" s="4"/>
      <c r="BJ258" s="4"/>
      <c r="BK258" s="4"/>
      <c r="BL258" s="4"/>
      <c r="BM258" s="4"/>
      <c r="BN258" s="4"/>
      <c r="BO258" s="4"/>
      <c r="BP258" s="4"/>
      <c r="BQ258" s="4"/>
      <c r="BR258" s="4"/>
      <c r="BS258" s="4"/>
      <c r="BT258" s="4"/>
      <c r="BU258" s="4"/>
      <c r="BV258" s="4"/>
      <c r="BW258" s="4"/>
    </row>
    <row r="259" spans="6:75">
      <c r="F259" s="4"/>
      <c r="G259" s="4"/>
      <c r="H259" s="4"/>
      <c r="I259" s="4"/>
      <c r="J259" s="4"/>
      <c r="K259" s="4"/>
      <c r="L259" s="4"/>
      <c r="M259" s="4"/>
      <c r="N259" s="4"/>
      <c r="O259" s="4"/>
      <c r="P259" s="4"/>
      <c r="Q259" s="4"/>
      <c r="R259" s="4"/>
      <c r="S259" s="25"/>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c r="BG259" s="4"/>
      <c r="BH259" s="4"/>
      <c r="BI259" s="4"/>
      <c r="BJ259" s="4"/>
      <c r="BK259" s="4"/>
      <c r="BL259" s="4"/>
      <c r="BM259" s="4"/>
      <c r="BN259" s="4"/>
      <c r="BO259" s="4"/>
      <c r="BP259" s="4"/>
      <c r="BQ259" s="4"/>
      <c r="BR259" s="4"/>
      <c r="BS259" s="4"/>
      <c r="BT259" s="4"/>
      <c r="BU259" s="4"/>
      <c r="BV259" s="4"/>
      <c r="BW259" s="4"/>
    </row>
    <row r="260" spans="6:75">
      <c r="F260" s="4"/>
      <c r="G260" s="4"/>
      <c r="H260" s="4"/>
      <c r="I260" s="4"/>
      <c r="J260" s="4"/>
      <c r="K260" s="4"/>
      <c r="L260" s="4"/>
      <c r="M260" s="4"/>
      <c r="N260" s="4"/>
      <c r="O260" s="4"/>
      <c r="P260" s="4"/>
      <c r="Q260" s="4"/>
      <c r="R260" s="4"/>
      <c r="S260" s="25"/>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c r="AZ260" s="4"/>
      <c r="BA260" s="4"/>
      <c r="BB260" s="4"/>
      <c r="BC260" s="4"/>
      <c r="BD260" s="4"/>
      <c r="BE260" s="4"/>
      <c r="BF260" s="4"/>
      <c r="BG260" s="4"/>
      <c r="BH260" s="4"/>
      <c r="BI260" s="4"/>
      <c r="BJ260" s="4"/>
      <c r="BK260" s="4"/>
      <c r="BL260" s="4"/>
      <c r="BM260" s="4"/>
      <c r="BN260" s="4"/>
      <c r="BO260" s="4"/>
      <c r="BP260" s="4"/>
      <c r="BQ260" s="4"/>
      <c r="BR260" s="4"/>
      <c r="BS260" s="4"/>
      <c r="BT260" s="4"/>
      <c r="BU260" s="4"/>
      <c r="BV260" s="4"/>
      <c r="BW260" s="4"/>
    </row>
    <row r="261" spans="6:75">
      <c r="F261" s="4"/>
      <c r="G261" s="4"/>
      <c r="H261" s="4"/>
      <c r="I261" s="4"/>
      <c r="J261" s="4"/>
      <c r="K261" s="4"/>
      <c r="L261" s="4"/>
      <c r="M261" s="4"/>
      <c r="N261" s="4"/>
      <c r="O261" s="4"/>
      <c r="P261" s="4"/>
      <c r="Q261" s="4"/>
      <c r="R261" s="4"/>
      <c r="S261" s="25"/>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4"/>
      <c r="BB261" s="4"/>
      <c r="BC261" s="4"/>
      <c r="BD261" s="4"/>
      <c r="BE261" s="4"/>
      <c r="BF261" s="4"/>
      <c r="BG261" s="4"/>
      <c r="BH261" s="4"/>
      <c r="BI261" s="4"/>
      <c r="BJ261" s="4"/>
      <c r="BK261" s="4"/>
      <c r="BL261" s="4"/>
      <c r="BM261" s="4"/>
      <c r="BN261" s="4"/>
      <c r="BO261" s="4"/>
      <c r="BP261" s="4"/>
      <c r="BQ261" s="4"/>
      <c r="BR261" s="4"/>
      <c r="BS261" s="4"/>
      <c r="BT261" s="4"/>
      <c r="BU261" s="4"/>
      <c r="BV261" s="4"/>
      <c r="BW261" s="4"/>
    </row>
    <row r="262" spans="6:75">
      <c r="F262" s="4"/>
      <c r="G262" s="4"/>
      <c r="H262" s="4"/>
      <c r="I262" s="4"/>
      <c r="J262" s="4"/>
      <c r="K262" s="4"/>
      <c r="L262" s="4"/>
      <c r="M262" s="4"/>
      <c r="N262" s="4"/>
      <c r="O262" s="4"/>
      <c r="P262" s="4"/>
      <c r="Q262" s="4"/>
      <c r="R262" s="4"/>
      <c r="S262" s="25"/>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4"/>
      <c r="BF262" s="4"/>
      <c r="BG262" s="4"/>
      <c r="BH262" s="4"/>
      <c r="BI262" s="4"/>
      <c r="BJ262" s="4"/>
      <c r="BK262" s="4"/>
      <c r="BL262" s="4"/>
      <c r="BM262" s="4"/>
      <c r="BN262" s="4"/>
      <c r="BO262" s="4"/>
      <c r="BP262" s="4"/>
      <c r="BQ262" s="4"/>
      <c r="BR262" s="4"/>
      <c r="BS262" s="4"/>
      <c r="BT262" s="4"/>
      <c r="BU262" s="4"/>
      <c r="BV262" s="4"/>
      <c r="BW262" s="4"/>
    </row>
    <row r="263" spans="6:75">
      <c r="F263" s="4"/>
      <c r="G263" s="4"/>
      <c r="H263" s="4"/>
      <c r="I263" s="4"/>
      <c r="J263" s="4"/>
      <c r="K263" s="4"/>
      <c r="L263" s="4"/>
      <c r="M263" s="4"/>
      <c r="N263" s="4"/>
      <c r="O263" s="4"/>
      <c r="P263" s="4"/>
      <c r="Q263" s="4"/>
      <c r="R263" s="4"/>
      <c r="S263" s="25"/>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4"/>
      <c r="BB263" s="4"/>
      <c r="BC263" s="4"/>
      <c r="BD263" s="4"/>
      <c r="BE263" s="4"/>
      <c r="BF263" s="4"/>
      <c r="BG263" s="4"/>
      <c r="BH263" s="4"/>
      <c r="BI263" s="4"/>
      <c r="BJ263" s="4"/>
      <c r="BK263" s="4"/>
      <c r="BL263" s="4"/>
      <c r="BM263" s="4"/>
      <c r="BN263" s="4"/>
      <c r="BO263" s="4"/>
      <c r="BP263" s="4"/>
      <c r="BQ263" s="4"/>
      <c r="BR263" s="4"/>
      <c r="BS263" s="4"/>
      <c r="BT263" s="4"/>
      <c r="BU263" s="4"/>
      <c r="BV263" s="4"/>
      <c r="BW263" s="4"/>
    </row>
    <row r="264" spans="6:75">
      <c r="F264" s="4"/>
      <c r="G264" s="4"/>
      <c r="H264" s="4"/>
      <c r="I264" s="4"/>
      <c r="J264" s="4"/>
      <c r="K264" s="4"/>
      <c r="L264" s="4"/>
      <c r="M264" s="4"/>
      <c r="N264" s="4"/>
      <c r="O264" s="4"/>
      <c r="P264" s="4"/>
      <c r="Q264" s="4"/>
      <c r="R264" s="4"/>
      <c r="S264" s="25"/>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4"/>
      <c r="BB264" s="4"/>
      <c r="BC264" s="4"/>
      <c r="BD264" s="4"/>
      <c r="BE264" s="4"/>
      <c r="BF264" s="4"/>
      <c r="BG264" s="4"/>
      <c r="BH264" s="4"/>
      <c r="BI264" s="4"/>
      <c r="BJ264" s="4"/>
      <c r="BK264" s="4"/>
      <c r="BL264" s="4"/>
      <c r="BM264" s="4"/>
      <c r="BN264" s="4"/>
      <c r="BO264" s="4"/>
      <c r="BP264" s="4"/>
      <c r="BQ264" s="4"/>
      <c r="BR264" s="4"/>
      <c r="BS264" s="4"/>
      <c r="BT264" s="4"/>
      <c r="BU264" s="4"/>
      <c r="BV264" s="4"/>
      <c r="BW264" s="4"/>
    </row>
    <row r="265" spans="6:75">
      <c r="F265" s="4"/>
      <c r="G265" s="4"/>
      <c r="H265" s="4"/>
      <c r="I265" s="4"/>
      <c r="J265" s="4"/>
      <c r="K265" s="4"/>
      <c r="L265" s="4"/>
      <c r="M265" s="4"/>
      <c r="N265" s="4"/>
      <c r="O265" s="4"/>
      <c r="P265" s="4"/>
      <c r="Q265" s="4"/>
      <c r="R265" s="4"/>
      <c r="S265" s="25"/>
      <c r="T265" s="4"/>
      <c r="U265" s="4"/>
      <c r="V265" s="4"/>
      <c r="W265" s="4"/>
      <c r="X265" s="4"/>
      <c r="Y265" s="4"/>
      <c r="Z265" s="4"/>
      <c r="AA265" s="4"/>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4"/>
      <c r="BB265" s="4"/>
      <c r="BC265" s="4"/>
      <c r="BD265" s="4"/>
      <c r="BE265" s="4"/>
      <c r="BF265" s="4"/>
      <c r="BG265" s="4"/>
      <c r="BH265" s="4"/>
      <c r="BI265" s="4"/>
      <c r="BJ265" s="4"/>
      <c r="BK265" s="4"/>
      <c r="BL265" s="4"/>
      <c r="BM265" s="4"/>
      <c r="BN265" s="4"/>
      <c r="BO265" s="4"/>
      <c r="BP265" s="4"/>
      <c r="BQ265" s="4"/>
      <c r="BR265" s="4"/>
      <c r="BS265" s="4"/>
      <c r="BT265" s="4"/>
      <c r="BU265" s="4"/>
      <c r="BV265" s="4"/>
      <c r="BW265" s="4"/>
    </row>
    <row r="266" spans="6:75">
      <c r="F266" s="4"/>
      <c r="G266" s="4"/>
      <c r="H266" s="4"/>
      <c r="I266" s="4"/>
      <c r="J266" s="4"/>
      <c r="K266" s="4"/>
      <c r="L266" s="4"/>
      <c r="M266" s="4"/>
      <c r="N266" s="4"/>
      <c r="O266" s="4"/>
      <c r="P266" s="4"/>
      <c r="Q266" s="4"/>
      <c r="R266" s="4"/>
      <c r="S266" s="25"/>
      <c r="T266" s="4"/>
      <c r="U266" s="4"/>
      <c r="V266" s="4"/>
      <c r="W266" s="4"/>
      <c r="X266" s="4"/>
      <c r="Y266" s="4"/>
      <c r="Z266" s="4"/>
      <c r="AA266" s="4"/>
      <c r="AB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c r="AZ266" s="4"/>
      <c r="BA266" s="4"/>
      <c r="BB266" s="4"/>
      <c r="BC266" s="4"/>
      <c r="BD266" s="4"/>
      <c r="BE266" s="4"/>
      <c r="BF266" s="4"/>
      <c r="BG266" s="4"/>
      <c r="BH266" s="4"/>
      <c r="BI266" s="4"/>
      <c r="BJ266" s="4"/>
      <c r="BK266" s="4"/>
      <c r="BL266" s="4"/>
      <c r="BM266" s="4"/>
      <c r="BN266" s="4"/>
      <c r="BO266" s="4"/>
      <c r="BP266" s="4"/>
      <c r="BQ266" s="4"/>
      <c r="BR266" s="4"/>
      <c r="BS266" s="4"/>
      <c r="BT266" s="4"/>
      <c r="BU266" s="4"/>
      <c r="BV266" s="4"/>
      <c r="BW266" s="4"/>
    </row>
    <row r="267" spans="6:75">
      <c r="F267" s="4"/>
      <c r="G267" s="4"/>
      <c r="H267" s="4"/>
      <c r="I267" s="4"/>
      <c r="J267" s="4"/>
      <c r="K267" s="4"/>
      <c r="L267" s="4"/>
      <c r="M267" s="4"/>
      <c r="N267" s="4"/>
      <c r="O267" s="4"/>
      <c r="P267" s="4"/>
      <c r="Q267" s="4"/>
      <c r="R267" s="4"/>
      <c r="S267" s="25"/>
      <c r="T267" s="4"/>
      <c r="U267" s="4"/>
      <c r="V267" s="4"/>
      <c r="W267" s="4"/>
      <c r="X267" s="4"/>
      <c r="Y267" s="4"/>
      <c r="Z267" s="4"/>
      <c r="AA267" s="4"/>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4"/>
      <c r="BB267" s="4"/>
      <c r="BC267" s="4"/>
      <c r="BD267" s="4"/>
      <c r="BE267" s="4"/>
      <c r="BF267" s="4"/>
      <c r="BG267" s="4"/>
      <c r="BH267" s="4"/>
      <c r="BI267" s="4"/>
      <c r="BJ267" s="4"/>
      <c r="BK267" s="4"/>
      <c r="BL267" s="4"/>
      <c r="BM267" s="4"/>
      <c r="BN267" s="4"/>
      <c r="BO267" s="4"/>
      <c r="BP267" s="4"/>
      <c r="BQ267" s="4"/>
      <c r="BR267" s="4"/>
      <c r="BS267" s="4"/>
      <c r="BT267" s="4"/>
      <c r="BU267" s="4"/>
      <c r="BV267" s="4"/>
      <c r="BW267" s="4"/>
    </row>
    <row r="268" spans="6:75">
      <c r="F268" s="4"/>
      <c r="G268" s="4"/>
      <c r="H268" s="4"/>
      <c r="I268" s="4"/>
      <c r="J268" s="4"/>
      <c r="K268" s="4"/>
      <c r="L268" s="4"/>
      <c r="M268" s="4"/>
      <c r="N268" s="4"/>
      <c r="O268" s="4"/>
      <c r="P268" s="4"/>
      <c r="Q268" s="4"/>
      <c r="R268" s="4"/>
      <c r="S268" s="25"/>
      <c r="T268" s="4"/>
      <c r="U268" s="4"/>
      <c r="V268" s="4"/>
      <c r="W268" s="4"/>
      <c r="X268" s="4"/>
      <c r="Y268" s="4"/>
      <c r="Z268" s="4"/>
      <c r="AA268" s="4"/>
      <c r="AB268" s="4"/>
      <c r="AC268" s="4"/>
      <c r="AD268" s="4"/>
      <c r="AE268" s="4"/>
      <c r="AF268" s="4"/>
      <c r="AG268" s="4"/>
      <c r="AH268" s="4"/>
      <c r="AI268" s="4"/>
      <c r="AJ268" s="4"/>
      <c r="AK268" s="4"/>
      <c r="AL268" s="4"/>
      <c r="AM268" s="4"/>
      <c r="AN268" s="4"/>
      <c r="AO268" s="4"/>
      <c r="AP268" s="4"/>
      <c r="AQ268" s="4"/>
      <c r="AR268" s="4"/>
      <c r="AS268" s="4"/>
      <c r="AT268" s="4"/>
      <c r="AU268" s="4"/>
      <c r="AV268" s="4"/>
      <c r="AW268" s="4"/>
      <c r="AX268" s="4"/>
      <c r="AY268" s="4"/>
      <c r="AZ268" s="4"/>
      <c r="BA268" s="4"/>
      <c r="BB268" s="4"/>
      <c r="BC268" s="4"/>
      <c r="BD268" s="4"/>
      <c r="BE268" s="4"/>
      <c r="BF268" s="4"/>
      <c r="BG268" s="4"/>
      <c r="BH268" s="4"/>
      <c r="BI268" s="4"/>
      <c r="BJ268" s="4"/>
      <c r="BK268" s="4"/>
      <c r="BL268" s="4"/>
      <c r="BM268" s="4"/>
      <c r="BN268" s="4"/>
      <c r="BO268" s="4"/>
      <c r="BP268" s="4"/>
      <c r="BQ268" s="4"/>
      <c r="BR268" s="4"/>
      <c r="BS268" s="4"/>
      <c r="BT268" s="4"/>
      <c r="BU268" s="4"/>
      <c r="BV268" s="4"/>
      <c r="BW268" s="4"/>
    </row>
    <row r="269" spans="6:75">
      <c r="F269" s="4"/>
      <c r="G269" s="4"/>
      <c r="H269" s="4"/>
      <c r="I269" s="4"/>
      <c r="J269" s="4"/>
      <c r="K269" s="4"/>
      <c r="L269" s="4"/>
      <c r="M269" s="4"/>
      <c r="N269" s="4"/>
      <c r="O269" s="4"/>
      <c r="P269" s="4"/>
      <c r="Q269" s="4"/>
      <c r="R269" s="4"/>
      <c r="S269" s="25"/>
      <c r="T269" s="4"/>
      <c r="U269" s="4"/>
      <c r="V269" s="4"/>
      <c r="W269" s="4"/>
      <c r="X269" s="4"/>
      <c r="Y269" s="4"/>
      <c r="Z269" s="4"/>
      <c r="AA269" s="4"/>
      <c r="AB269" s="4"/>
      <c r="AC269" s="4"/>
      <c r="AD269" s="4"/>
      <c r="AE269" s="4"/>
      <c r="AF269" s="4"/>
      <c r="AG269" s="4"/>
      <c r="AH269" s="4"/>
      <c r="AI269" s="4"/>
      <c r="AJ269" s="4"/>
      <c r="AK269" s="4"/>
      <c r="AL269" s="4"/>
      <c r="AM269" s="4"/>
      <c r="AN269" s="4"/>
      <c r="AO269" s="4"/>
      <c r="AP269" s="4"/>
      <c r="AQ269" s="4"/>
      <c r="AR269" s="4"/>
      <c r="AS269" s="4"/>
      <c r="AT269" s="4"/>
      <c r="AU269" s="4"/>
      <c r="AV269" s="4"/>
      <c r="AW269" s="4"/>
      <c r="AX269" s="4"/>
      <c r="AY269" s="4"/>
      <c r="AZ269" s="4"/>
      <c r="BA269" s="4"/>
      <c r="BB269" s="4"/>
      <c r="BC269" s="4"/>
      <c r="BD269" s="4"/>
      <c r="BE269" s="4"/>
      <c r="BF269" s="4"/>
      <c r="BG269" s="4"/>
      <c r="BH269" s="4"/>
      <c r="BI269" s="4"/>
      <c r="BJ269" s="4"/>
      <c r="BK269" s="4"/>
      <c r="BL269" s="4"/>
      <c r="BM269" s="4"/>
      <c r="BN269" s="4"/>
      <c r="BO269" s="4"/>
      <c r="BP269" s="4"/>
      <c r="BQ269" s="4"/>
      <c r="BR269" s="4"/>
      <c r="BS269" s="4"/>
      <c r="BT269" s="4"/>
      <c r="BU269" s="4"/>
      <c r="BV269" s="4"/>
      <c r="BW269" s="4"/>
    </row>
    <row r="270" spans="6:75">
      <c r="F270" s="4"/>
      <c r="G270" s="4"/>
      <c r="H270" s="4"/>
      <c r="I270" s="4"/>
      <c r="J270" s="4"/>
      <c r="K270" s="4"/>
      <c r="L270" s="4"/>
      <c r="M270" s="4"/>
      <c r="N270" s="4"/>
      <c r="O270" s="4"/>
      <c r="P270" s="4"/>
      <c r="Q270" s="4"/>
      <c r="R270" s="4"/>
      <c r="S270" s="25"/>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c r="BF270" s="4"/>
      <c r="BG270" s="4"/>
      <c r="BH270" s="4"/>
      <c r="BI270" s="4"/>
      <c r="BJ270" s="4"/>
      <c r="BK270" s="4"/>
      <c r="BL270" s="4"/>
      <c r="BM270" s="4"/>
      <c r="BN270" s="4"/>
      <c r="BO270" s="4"/>
      <c r="BP270" s="4"/>
      <c r="BQ270" s="4"/>
      <c r="BR270" s="4"/>
      <c r="BS270" s="4"/>
      <c r="BT270" s="4"/>
      <c r="BU270" s="4"/>
      <c r="BV270" s="4"/>
      <c r="BW270" s="4"/>
    </row>
    <row r="271" spans="6:75">
      <c r="F271" s="4"/>
      <c r="G271" s="4"/>
      <c r="H271" s="4"/>
      <c r="I271" s="4"/>
      <c r="J271" s="4"/>
      <c r="K271" s="4"/>
      <c r="L271" s="4"/>
      <c r="M271" s="4"/>
      <c r="N271" s="4"/>
      <c r="O271" s="4"/>
      <c r="P271" s="4"/>
      <c r="Q271" s="4"/>
      <c r="R271" s="4"/>
      <c r="S271" s="25"/>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4"/>
      <c r="BB271" s="4"/>
      <c r="BC271" s="4"/>
      <c r="BD271" s="4"/>
      <c r="BE271" s="4"/>
      <c r="BF271" s="4"/>
      <c r="BG271" s="4"/>
      <c r="BH271" s="4"/>
      <c r="BI271" s="4"/>
      <c r="BJ271" s="4"/>
      <c r="BK271" s="4"/>
      <c r="BL271" s="4"/>
      <c r="BM271" s="4"/>
      <c r="BN271" s="4"/>
      <c r="BO271" s="4"/>
      <c r="BP271" s="4"/>
      <c r="BQ271" s="4"/>
      <c r="BR271" s="4"/>
      <c r="BS271" s="4"/>
      <c r="BT271" s="4"/>
      <c r="BU271" s="4"/>
      <c r="BV271" s="4"/>
      <c r="BW271" s="4"/>
    </row>
    <row r="272" spans="6:75">
      <c r="F272" s="4"/>
      <c r="G272" s="4"/>
      <c r="H272" s="4"/>
      <c r="I272" s="4"/>
      <c r="J272" s="4"/>
      <c r="K272" s="4"/>
      <c r="L272" s="4"/>
      <c r="M272" s="4"/>
      <c r="N272" s="4"/>
      <c r="O272" s="4"/>
      <c r="P272" s="4"/>
      <c r="Q272" s="4"/>
      <c r="R272" s="4"/>
      <c r="S272" s="25"/>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4"/>
      <c r="BB272" s="4"/>
      <c r="BC272" s="4"/>
      <c r="BD272" s="4"/>
      <c r="BE272" s="4"/>
      <c r="BF272" s="4"/>
      <c r="BG272" s="4"/>
      <c r="BH272" s="4"/>
      <c r="BI272" s="4"/>
      <c r="BJ272" s="4"/>
      <c r="BK272" s="4"/>
      <c r="BL272" s="4"/>
      <c r="BM272" s="4"/>
      <c r="BN272" s="4"/>
      <c r="BO272" s="4"/>
      <c r="BP272" s="4"/>
      <c r="BQ272" s="4"/>
      <c r="BR272" s="4"/>
      <c r="BS272" s="4"/>
      <c r="BT272" s="4"/>
      <c r="BU272" s="4"/>
      <c r="BV272" s="4"/>
      <c r="BW272" s="4"/>
    </row>
    <row r="273" spans="6:75">
      <c r="F273" s="4"/>
      <c r="G273" s="4"/>
      <c r="H273" s="4"/>
      <c r="I273" s="4"/>
      <c r="J273" s="4"/>
      <c r="K273" s="4"/>
      <c r="L273" s="4"/>
      <c r="M273" s="4"/>
      <c r="N273" s="4"/>
      <c r="O273" s="4"/>
      <c r="P273" s="4"/>
      <c r="Q273" s="4"/>
      <c r="R273" s="4"/>
      <c r="S273" s="25"/>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4"/>
      <c r="BB273" s="4"/>
      <c r="BC273" s="4"/>
      <c r="BD273" s="4"/>
      <c r="BE273" s="4"/>
      <c r="BF273" s="4"/>
      <c r="BG273" s="4"/>
      <c r="BH273" s="4"/>
      <c r="BI273" s="4"/>
      <c r="BJ273" s="4"/>
      <c r="BK273" s="4"/>
      <c r="BL273" s="4"/>
      <c r="BM273" s="4"/>
      <c r="BN273" s="4"/>
      <c r="BO273" s="4"/>
      <c r="BP273" s="4"/>
      <c r="BQ273" s="4"/>
      <c r="BR273" s="4"/>
      <c r="BS273" s="4"/>
      <c r="BT273" s="4"/>
      <c r="BU273" s="4"/>
      <c r="BV273" s="4"/>
      <c r="BW273" s="4"/>
    </row>
    <row r="274" spans="6:75">
      <c r="F274" s="4"/>
      <c r="G274" s="4"/>
      <c r="H274" s="4"/>
      <c r="I274" s="4"/>
      <c r="J274" s="4"/>
      <c r="K274" s="4"/>
      <c r="L274" s="4"/>
      <c r="M274" s="4"/>
      <c r="N274" s="4"/>
      <c r="O274" s="4"/>
      <c r="P274" s="4"/>
      <c r="Q274" s="4"/>
      <c r="R274" s="4"/>
      <c r="S274" s="25"/>
      <c r="T274" s="4"/>
      <c r="U274" s="4"/>
      <c r="V274" s="4"/>
      <c r="W274" s="4"/>
      <c r="X274" s="4"/>
      <c r="Y274" s="4"/>
      <c r="Z274" s="4"/>
      <c r="AA274" s="4"/>
      <c r="AB274" s="4"/>
      <c r="AC274" s="4"/>
      <c r="AD274" s="4"/>
      <c r="AE274" s="4"/>
      <c r="AF274" s="4"/>
      <c r="AG274" s="4"/>
      <c r="AH274" s="4"/>
      <c r="AI274" s="4"/>
      <c r="AJ274" s="4"/>
      <c r="AK274" s="4"/>
      <c r="AL274" s="4"/>
      <c r="AM274" s="4"/>
      <c r="AN274" s="4"/>
      <c r="AO274" s="4"/>
      <c r="AP274" s="4"/>
      <c r="AQ274" s="4"/>
      <c r="AR274" s="4"/>
      <c r="AS274" s="4"/>
      <c r="AT274" s="4"/>
      <c r="AU274" s="4"/>
      <c r="AV274" s="4"/>
      <c r="AW274" s="4"/>
      <c r="AX274" s="4"/>
      <c r="AY274" s="4"/>
      <c r="AZ274" s="4"/>
      <c r="BA274" s="4"/>
      <c r="BB274" s="4"/>
      <c r="BC274" s="4"/>
      <c r="BD274" s="4"/>
      <c r="BE274" s="4"/>
      <c r="BF274" s="4"/>
      <c r="BG274" s="4"/>
      <c r="BH274" s="4"/>
      <c r="BI274" s="4"/>
      <c r="BJ274" s="4"/>
      <c r="BK274" s="4"/>
      <c r="BL274" s="4"/>
      <c r="BM274" s="4"/>
      <c r="BN274" s="4"/>
      <c r="BO274" s="4"/>
      <c r="BP274" s="4"/>
      <c r="BQ274" s="4"/>
      <c r="BR274" s="4"/>
      <c r="BS274" s="4"/>
      <c r="BT274" s="4"/>
      <c r="BU274" s="4"/>
      <c r="BV274" s="4"/>
      <c r="BW274" s="4"/>
    </row>
    <row r="275" spans="6:75">
      <c r="F275" s="4"/>
      <c r="G275" s="4"/>
      <c r="H275" s="4"/>
      <c r="I275" s="4"/>
      <c r="J275" s="4"/>
      <c r="K275" s="4"/>
      <c r="L275" s="4"/>
      <c r="M275" s="4"/>
      <c r="N275" s="4"/>
      <c r="O275" s="4"/>
      <c r="P275" s="4"/>
      <c r="Q275" s="4"/>
      <c r="R275" s="4"/>
      <c r="S275" s="25"/>
      <c r="T275" s="4"/>
      <c r="U275" s="4"/>
      <c r="V275" s="4"/>
      <c r="W275" s="4"/>
      <c r="X275" s="4"/>
      <c r="Y275" s="4"/>
      <c r="Z275" s="4"/>
      <c r="AA275" s="4"/>
      <c r="AB275" s="4"/>
      <c r="AC275" s="4"/>
      <c r="AD275" s="4"/>
      <c r="AE275" s="4"/>
      <c r="AF275" s="4"/>
      <c r="AG275" s="4"/>
      <c r="AH275" s="4"/>
      <c r="AI275" s="4"/>
      <c r="AJ275" s="4"/>
      <c r="AK275" s="4"/>
      <c r="AL275" s="4"/>
      <c r="AM275" s="4"/>
      <c r="AN275" s="4"/>
      <c r="AO275" s="4"/>
      <c r="AP275" s="4"/>
      <c r="AQ275" s="4"/>
      <c r="AR275" s="4"/>
      <c r="AS275" s="4"/>
      <c r="AT275" s="4"/>
      <c r="AU275" s="4"/>
      <c r="AV275" s="4"/>
      <c r="AW275" s="4"/>
      <c r="AX275" s="4"/>
      <c r="AY275" s="4"/>
      <c r="AZ275" s="4"/>
      <c r="BA275" s="4"/>
      <c r="BB275" s="4"/>
      <c r="BC275" s="4"/>
      <c r="BD275" s="4"/>
      <c r="BE275" s="4"/>
      <c r="BF275" s="4"/>
      <c r="BG275" s="4"/>
      <c r="BH275" s="4"/>
      <c r="BI275" s="4"/>
      <c r="BJ275" s="4"/>
      <c r="BK275" s="4"/>
      <c r="BL275" s="4"/>
      <c r="BM275" s="4"/>
      <c r="BN275" s="4"/>
      <c r="BO275" s="4"/>
      <c r="BP275" s="4"/>
      <c r="BQ275" s="4"/>
      <c r="BR275" s="4"/>
      <c r="BS275" s="4"/>
      <c r="BT275" s="4"/>
      <c r="BU275" s="4"/>
      <c r="BV275" s="4"/>
      <c r="BW275" s="4"/>
    </row>
    <row r="276" spans="6:75">
      <c r="F276" s="4"/>
      <c r="G276" s="4"/>
      <c r="H276" s="4"/>
      <c r="I276" s="4"/>
      <c r="J276" s="4"/>
      <c r="K276" s="4"/>
      <c r="L276" s="4"/>
      <c r="M276" s="4"/>
      <c r="N276" s="4"/>
      <c r="O276" s="4"/>
      <c r="P276" s="4"/>
      <c r="Q276" s="4"/>
      <c r="R276" s="4"/>
      <c r="S276" s="25"/>
      <c r="T276" s="4"/>
      <c r="U276" s="4"/>
      <c r="V276" s="4"/>
      <c r="W276" s="4"/>
      <c r="X276" s="4"/>
      <c r="Y276" s="4"/>
      <c r="Z276" s="4"/>
      <c r="AA276" s="4"/>
      <c r="AB276" s="4"/>
      <c r="AC276" s="4"/>
      <c r="AD276" s="4"/>
      <c r="AE276" s="4"/>
      <c r="AF276" s="4"/>
      <c r="AG276" s="4"/>
      <c r="AH276" s="4"/>
      <c r="AI276" s="4"/>
      <c r="AJ276" s="4"/>
      <c r="AK276" s="4"/>
      <c r="AL276" s="4"/>
      <c r="AM276" s="4"/>
      <c r="AN276" s="4"/>
      <c r="AO276" s="4"/>
      <c r="AP276" s="4"/>
      <c r="AQ276" s="4"/>
      <c r="AR276" s="4"/>
      <c r="AS276" s="4"/>
      <c r="AT276" s="4"/>
      <c r="AU276" s="4"/>
      <c r="AV276" s="4"/>
      <c r="AW276" s="4"/>
      <c r="AX276" s="4"/>
      <c r="AY276" s="4"/>
      <c r="AZ276" s="4"/>
      <c r="BA276" s="4"/>
      <c r="BB276" s="4"/>
      <c r="BC276" s="4"/>
      <c r="BD276" s="4"/>
      <c r="BE276" s="4"/>
      <c r="BF276" s="4"/>
      <c r="BG276" s="4"/>
      <c r="BH276" s="4"/>
      <c r="BI276" s="4"/>
      <c r="BJ276" s="4"/>
      <c r="BK276" s="4"/>
      <c r="BL276" s="4"/>
      <c r="BM276" s="4"/>
      <c r="BN276" s="4"/>
      <c r="BO276" s="4"/>
      <c r="BP276" s="4"/>
      <c r="BQ276" s="4"/>
      <c r="BR276" s="4"/>
      <c r="BS276" s="4"/>
      <c r="BT276" s="4"/>
      <c r="BU276" s="4"/>
      <c r="BV276" s="4"/>
      <c r="BW276" s="4"/>
    </row>
    <row r="277" spans="6:75">
      <c r="F277" s="4"/>
      <c r="G277" s="4"/>
      <c r="H277" s="4"/>
      <c r="I277" s="4"/>
      <c r="J277" s="4"/>
      <c r="K277" s="4"/>
      <c r="L277" s="4"/>
      <c r="M277" s="4"/>
      <c r="N277" s="4"/>
      <c r="O277" s="4"/>
      <c r="P277" s="4"/>
      <c r="Q277" s="4"/>
      <c r="R277" s="4"/>
      <c r="S277" s="25"/>
      <c r="T277" s="4"/>
      <c r="U277" s="4"/>
      <c r="V277" s="4"/>
      <c r="W277" s="4"/>
      <c r="X277" s="4"/>
      <c r="Y277" s="4"/>
      <c r="Z277" s="4"/>
      <c r="AA277" s="4"/>
      <c r="AB277" s="4"/>
      <c r="AC277" s="4"/>
      <c r="AD277" s="4"/>
      <c r="AE277" s="4"/>
      <c r="AF277" s="4"/>
      <c r="AG277" s="4"/>
      <c r="AH277" s="4"/>
      <c r="AI277" s="4"/>
      <c r="AJ277" s="4"/>
      <c r="AK277" s="4"/>
      <c r="AL277" s="4"/>
      <c r="AM277" s="4"/>
      <c r="AN277" s="4"/>
      <c r="AO277" s="4"/>
      <c r="AP277" s="4"/>
      <c r="AQ277" s="4"/>
      <c r="AR277" s="4"/>
      <c r="AS277" s="4"/>
      <c r="AT277" s="4"/>
      <c r="AU277" s="4"/>
      <c r="AV277" s="4"/>
      <c r="AW277" s="4"/>
      <c r="AX277" s="4"/>
      <c r="AY277" s="4"/>
      <c r="AZ277" s="4"/>
      <c r="BA277" s="4"/>
      <c r="BB277" s="4"/>
      <c r="BC277" s="4"/>
      <c r="BD277" s="4"/>
      <c r="BE277" s="4"/>
      <c r="BF277" s="4"/>
      <c r="BG277" s="4"/>
      <c r="BH277" s="4"/>
      <c r="BI277" s="4"/>
      <c r="BJ277" s="4"/>
      <c r="BK277" s="4"/>
      <c r="BL277" s="4"/>
      <c r="BM277" s="4"/>
      <c r="BN277" s="4"/>
      <c r="BO277" s="4"/>
      <c r="BP277" s="4"/>
      <c r="BQ277" s="4"/>
      <c r="BR277" s="4"/>
      <c r="BS277" s="4"/>
      <c r="BT277" s="4"/>
      <c r="BU277" s="4"/>
      <c r="BV277" s="4"/>
      <c r="BW277" s="4"/>
    </row>
    <row r="278" spans="6:75">
      <c r="F278" s="4"/>
      <c r="G278" s="4"/>
      <c r="H278" s="4"/>
      <c r="I278" s="4"/>
      <c r="J278" s="4"/>
      <c r="K278" s="4"/>
      <c r="L278" s="4"/>
      <c r="M278" s="4"/>
      <c r="N278" s="4"/>
      <c r="O278" s="4"/>
      <c r="P278" s="4"/>
      <c r="Q278" s="4"/>
      <c r="R278" s="4"/>
      <c r="S278" s="25"/>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c r="AS278" s="4"/>
      <c r="AT278" s="4"/>
      <c r="AU278" s="4"/>
      <c r="AV278" s="4"/>
      <c r="AW278" s="4"/>
      <c r="AX278" s="4"/>
      <c r="AY278" s="4"/>
      <c r="AZ278" s="4"/>
      <c r="BA278" s="4"/>
      <c r="BB278" s="4"/>
      <c r="BC278" s="4"/>
      <c r="BD278" s="4"/>
      <c r="BE278" s="4"/>
      <c r="BF278" s="4"/>
      <c r="BG278" s="4"/>
      <c r="BH278" s="4"/>
      <c r="BI278" s="4"/>
      <c r="BJ278" s="4"/>
      <c r="BK278" s="4"/>
      <c r="BL278" s="4"/>
      <c r="BM278" s="4"/>
      <c r="BN278" s="4"/>
      <c r="BO278" s="4"/>
      <c r="BP278" s="4"/>
      <c r="BQ278" s="4"/>
      <c r="BR278" s="4"/>
      <c r="BS278" s="4"/>
      <c r="BT278" s="4"/>
      <c r="BU278" s="4"/>
      <c r="BV278" s="4"/>
      <c r="BW278" s="4"/>
    </row>
    <row r="279" spans="6:75">
      <c r="F279" s="4"/>
      <c r="G279" s="4"/>
      <c r="H279" s="4"/>
      <c r="I279" s="4"/>
      <c r="J279" s="4"/>
      <c r="K279" s="4"/>
      <c r="L279" s="4"/>
      <c r="M279" s="4"/>
      <c r="N279" s="4"/>
      <c r="O279" s="4"/>
      <c r="P279" s="4"/>
      <c r="Q279" s="4"/>
      <c r="R279" s="4"/>
      <c r="S279" s="25"/>
      <c r="T279" s="4"/>
      <c r="U279" s="4"/>
      <c r="V279" s="4"/>
      <c r="W279" s="4"/>
      <c r="X279" s="4"/>
      <c r="Y279" s="4"/>
      <c r="Z279" s="4"/>
      <c r="AA279" s="4"/>
      <c r="AB279" s="4"/>
      <c r="AC279" s="4"/>
      <c r="AD279" s="4"/>
      <c r="AE279" s="4"/>
      <c r="AF279" s="4"/>
      <c r="AG279" s="4"/>
      <c r="AH279" s="4"/>
      <c r="AI279" s="4"/>
      <c r="AJ279" s="4"/>
      <c r="AK279" s="4"/>
      <c r="AL279" s="4"/>
      <c r="AM279" s="4"/>
      <c r="AN279" s="4"/>
      <c r="AO279" s="4"/>
      <c r="AP279" s="4"/>
      <c r="AQ279" s="4"/>
      <c r="AR279" s="4"/>
      <c r="AS279" s="4"/>
      <c r="AT279" s="4"/>
      <c r="AU279" s="4"/>
      <c r="AV279" s="4"/>
      <c r="AW279" s="4"/>
      <c r="AX279" s="4"/>
      <c r="AY279" s="4"/>
      <c r="AZ279" s="4"/>
      <c r="BA279" s="4"/>
      <c r="BB279" s="4"/>
      <c r="BC279" s="4"/>
      <c r="BD279" s="4"/>
      <c r="BE279" s="4"/>
      <c r="BF279" s="4"/>
      <c r="BG279" s="4"/>
      <c r="BH279" s="4"/>
      <c r="BI279" s="4"/>
      <c r="BJ279" s="4"/>
      <c r="BK279" s="4"/>
      <c r="BL279" s="4"/>
      <c r="BM279" s="4"/>
      <c r="BN279" s="4"/>
      <c r="BO279" s="4"/>
      <c r="BP279" s="4"/>
      <c r="BQ279" s="4"/>
      <c r="BR279" s="4"/>
      <c r="BS279" s="4"/>
      <c r="BT279" s="4"/>
      <c r="BU279" s="4"/>
      <c r="BV279" s="4"/>
      <c r="BW279" s="4"/>
    </row>
    <row r="280" spans="6:75">
      <c r="F280" s="4"/>
      <c r="G280" s="4"/>
      <c r="H280" s="4"/>
      <c r="I280" s="4"/>
      <c r="J280" s="4"/>
      <c r="K280" s="4"/>
      <c r="L280" s="4"/>
      <c r="M280" s="4"/>
      <c r="N280" s="4"/>
      <c r="O280" s="4"/>
      <c r="P280" s="4"/>
      <c r="Q280" s="4"/>
      <c r="R280" s="4"/>
      <c r="S280" s="25"/>
      <c r="T280" s="4"/>
      <c r="U280" s="4"/>
      <c r="V280" s="4"/>
      <c r="W280" s="4"/>
      <c r="X280" s="4"/>
      <c r="Y280" s="4"/>
      <c r="Z280" s="4"/>
      <c r="AA280" s="4"/>
      <c r="AB280" s="4"/>
      <c r="AC280" s="4"/>
      <c r="AD280" s="4"/>
      <c r="AE280" s="4"/>
      <c r="AF280" s="4"/>
      <c r="AG280" s="4"/>
      <c r="AH280" s="4"/>
      <c r="AI280" s="4"/>
      <c r="AJ280" s="4"/>
      <c r="AK280" s="4"/>
      <c r="AL280" s="4"/>
      <c r="AM280" s="4"/>
      <c r="AN280" s="4"/>
      <c r="AO280" s="4"/>
      <c r="AP280" s="4"/>
      <c r="AQ280" s="4"/>
      <c r="AR280" s="4"/>
      <c r="AS280" s="4"/>
      <c r="AT280" s="4"/>
      <c r="AU280" s="4"/>
      <c r="AV280" s="4"/>
      <c r="AW280" s="4"/>
      <c r="AX280" s="4"/>
      <c r="AY280" s="4"/>
      <c r="AZ280" s="4"/>
      <c r="BA280" s="4"/>
      <c r="BB280" s="4"/>
      <c r="BC280" s="4"/>
      <c r="BD280" s="4"/>
      <c r="BE280" s="4"/>
      <c r="BF280" s="4"/>
      <c r="BG280" s="4"/>
      <c r="BH280" s="4"/>
      <c r="BI280" s="4"/>
      <c r="BJ280" s="4"/>
      <c r="BK280" s="4"/>
      <c r="BL280" s="4"/>
      <c r="BM280" s="4"/>
      <c r="BN280" s="4"/>
      <c r="BO280" s="4"/>
      <c r="BP280" s="4"/>
      <c r="BQ280" s="4"/>
      <c r="BR280" s="4"/>
      <c r="BS280" s="4"/>
      <c r="BT280" s="4"/>
      <c r="BU280" s="4"/>
      <c r="BV280" s="4"/>
      <c r="BW280" s="4"/>
    </row>
    <row r="281" spans="6:75">
      <c r="F281" s="4"/>
      <c r="G281" s="4"/>
      <c r="H281" s="4"/>
      <c r="I281" s="4"/>
      <c r="J281" s="4"/>
      <c r="K281" s="4"/>
      <c r="L281" s="4"/>
      <c r="M281" s="4"/>
      <c r="N281" s="4"/>
      <c r="O281" s="4"/>
      <c r="P281" s="4"/>
      <c r="Q281" s="4"/>
      <c r="R281" s="4"/>
      <c r="S281" s="25"/>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c r="AR281" s="4"/>
      <c r="AS281" s="4"/>
      <c r="AT281" s="4"/>
      <c r="AU281" s="4"/>
      <c r="AV281" s="4"/>
      <c r="AW281" s="4"/>
      <c r="AX281" s="4"/>
      <c r="AY281" s="4"/>
      <c r="AZ281" s="4"/>
      <c r="BA281" s="4"/>
      <c r="BB281" s="4"/>
      <c r="BC281" s="4"/>
      <c r="BD281" s="4"/>
      <c r="BE281" s="4"/>
      <c r="BF281" s="4"/>
      <c r="BG281" s="4"/>
      <c r="BH281" s="4"/>
      <c r="BI281" s="4"/>
      <c r="BJ281" s="4"/>
      <c r="BK281" s="4"/>
      <c r="BL281" s="4"/>
      <c r="BM281" s="4"/>
      <c r="BN281" s="4"/>
      <c r="BO281" s="4"/>
      <c r="BP281" s="4"/>
      <c r="BQ281" s="4"/>
      <c r="BR281" s="4"/>
      <c r="BS281" s="4"/>
      <c r="BT281" s="4"/>
      <c r="BU281" s="4"/>
      <c r="BV281" s="4"/>
      <c r="BW281" s="4"/>
    </row>
    <row r="282" spans="6:75">
      <c r="F282" s="4"/>
      <c r="G282" s="4"/>
      <c r="H282" s="4"/>
      <c r="I282" s="4"/>
      <c r="J282" s="4"/>
      <c r="K282" s="4"/>
      <c r="L282" s="4"/>
      <c r="M282" s="4"/>
      <c r="N282" s="4"/>
      <c r="O282" s="4"/>
      <c r="P282" s="4"/>
      <c r="Q282" s="4"/>
      <c r="R282" s="4"/>
      <c r="S282" s="25"/>
      <c r="T282" s="4"/>
      <c r="U282" s="4"/>
      <c r="V282" s="4"/>
      <c r="W282" s="4"/>
      <c r="X282" s="4"/>
      <c r="Y282" s="4"/>
      <c r="Z282" s="4"/>
      <c r="AA282" s="4"/>
      <c r="AB282" s="4"/>
      <c r="AC282" s="4"/>
      <c r="AD282" s="4"/>
      <c r="AE282" s="4"/>
      <c r="AF282" s="4"/>
      <c r="AG282" s="4"/>
      <c r="AH282" s="4"/>
      <c r="AI282" s="4"/>
      <c r="AJ282" s="4"/>
      <c r="AK282" s="4"/>
      <c r="AL282" s="4"/>
      <c r="AM282" s="4"/>
      <c r="AN282" s="4"/>
      <c r="AO282" s="4"/>
      <c r="AP282" s="4"/>
      <c r="AQ282" s="4"/>
      <c r="AR282" s="4"/>
      <c r="AS282" s="4"/>
      <c r="AT282" s="4"/>
      <c r="AU282" s="4"/>
      <c r="AV282" s="4"/>
      <c r="AW282" s="4"/>
      <c r="AX282" s="4"/>
      <c r="AY282" s="4"/>
      <c r="AZ282" s="4"/>
      <c r="BA282" s="4"/>
      <c r="BB282" s="4"/>
      <c r="BC282" s="4"/>
      <c r="BD282" s="4"/>
      <c r="BE282" s="4"/>
      <c r="BF282" s="4"/>
      <c r="BG282" s="4"/>
      <c r="BH282" s="4"/>
      <c r="BI282" s="4"/>
      <c r="BJ282" s="4"/>
      <c r="BK282" s="4"/>
      <c r="BL282" s="4"/>
      <c r="BM282" s="4"/>
      <c r="BN282" s="4"/>
      <c r="BO282" s="4"/>
      <c r="BP282" s="4"/>
      <c r="BQ282" s="4"/>
      <c r="BR282" s="4"/>
      <c r="BS282" s="4"/>
      <c r="BT282" s="4"/>
      <c r="BU282" s="4"/>
      <c r="BV282" s="4"/>
      <c r="BW282" s="4"/>
    </row>
    <row r="283" spans="6:75">
      <c r="F283" s="4"/>
      <c r="G283" s="4"/>
      <c r="H283" s="4"/>
      <c r="I283" s="4"/>
      <c r="J283" s="4"/>
      <c r="K283" s="4"/>
      <c r="L283" s="4"/>
      <c r="M283" s="4"/>
      <c r="N283" s="4"/>
      <c r="O283" s="4"/>
      <c r="P283" s="4"/>
      <c r="Q283" s="4"/>
      <c r="R283" s="4"/>
      <c r="S283" s="25"/>
      <c r="T283" s="4"/>
      <c r="U283" s="4"/>
      <c r="V283" s="4"/>
      <c r="W283" s="4"/>
      <c r="X283" s="4"/>
      <c r="Y283" s="4"/>
      <c r="Z283" s="4"/>
      <c r="AA283" s="4"/>
      <c r="AB283" s="4"/>
      <c r="AC283" s="4"/>
      <c r="AD283" s="4"/>
      <c r="AE283" s="4"/>
      <c r="AF283" s="4"/>
      <c r="AG283" s="4"/>
      <c r="AH283" s="4"/>
      <c r="AI283" s="4"/>
      <c r="AJ283" s="4"/>
      <c r="AK283" s="4"/>
      <c r="AL283" s="4"/>
      <c r="AM283" s="4"/>
      <c r="AN283" s="4"/>
      <c r="AO283" s="4"/>
      <c r="AP283" s="4"/>
      <c r="AQ283" s="4"/>
      <c r="AR283" s="4"/>
      <c r="AS283" s="4"/>
      <c r="AT283" s="4"/>
      <c r="AU283" s="4"/>
      <c r="AV283" s="4"/>
      <c r="AW283" s="4"/>
      <c r="AX283" s="4"/>
      <c r="AY283" s="4"/>
      <c r="AZ283" s="4"/>
      <c r="BA283" s="4"/>
      <c r="BB283" s="4"/>
      <c r="BC283" s="4"/>
      <c r="BD283" s="4"/>
      <c r="BE283" s="4"/>
      <c r="BF283" s="4"/>
      <c r="BG283" s="4"/>
      <c r="BH283" s="4"/>
      <c r="BI283" s="4"/>
      <c r="BJ283" s="4"/>
      <c r="BK283" s="4"/>
      <c r="BL283" s="4"/>
      <c r="BM283" s="4"/>
      <c r="BN283" s="4"/>
      <c r="BO283" s="4"/>
      <c r="BP283" s="4"/>
      <c r="BQ283" s="4"/>
      <c r="BR283" s="4"/>
      <c r="BS283" s="4"/>
      <c r="BT283" s="4"/>
      <c r="BU283" s="4"/>
      <c r="BV283" s="4"/>
      <c r="BW283" s="4"/>
    </row>
    <row r="284" spans="6:75">
      <c r="F284" s="4"/>
      <c r="G284" s="4"/>
      <c r="H284" s="4"/>
      <c r="I284" s="4"/>
      <c r="J284" s="4"/>
      <c r="K284" s="4"/>
      <c r="L284" s="4"/>
      <c r="M284" s="4"/>
      <c r="N284" s="4"/>
      <c r="O284" s="4"/>
      <c r="P284" s="4"/>
      <c r="Q284" s="4"/>
      <c r="R284" s="4"/>
      <c r="S284" s="25"/>
      <c r="T284" s="4"/>
      <c r="U284" s="4"/>
      <c r="V284" s="4"/>
      <c r="W284" s="4"/>
      <c r="X284" s="4"/>
      <c r="Y284" s="4"/>
      <c r="Z284" s="4"/>
      <c r="AA284" s="4"/>
      <c r="AB284" s="4"/>
      <c r="AC284" s="4"/>
      <c r="AD284" s="4"/>
      <c r="AE284" s="4"/>
      <c r="AF284" s="4"/>
      <c r="AG284" s="4"/>
      <c r="AH284" s="4"/>
      <c r="AI284" s="4"/>
      <c r="AJ284" s="4"/>
      <c r="AK284" s="4"/>
      <c r="AL284" s="4"/>
      <c r="AM284" s="4"/>
      <c r="AN284" s="4"/>
      <c r="AO284" s="4"/>
      <c r="AP284" s="4"/>
      <c r="AQ284" s="4"/>
      <c r="AR284" s="4"/>
      <c r="AS284" s="4"/>
      <c r="AT284" s="4"/>
      <c r="AU284" s="4"/>
      <c r="AV284" s="4"/>
      <c r="AW284" s="4"/>
      <c r="AX284" s="4"/>
      <c r="AY284" s="4"/>
      <c r="AZ284" s="4"/>
      <c r="BA284" s="4"/>
      <c r="BB284" s="4"/>
      <c r="BC284" s="4"/>
      <c r="BD284" s="4"/>
      <c r="BE284" s="4"/>
      <c r="BF284" s="4"/>
      <c r="BG284" s="4"/>
      <c r="BH284" s="4"/>
      <c r="BI284" s="4"/>
      <c r="BJ284" s="4"/>
      <c r="BK284" s="4"/>
      <c r="BL284" s="4"/>
      <c r="BM284" s="4"/>
      <c r="BN284" s="4"/>
      <c r="BO284" s="4"/>
      <c r="BP284" s="4"/>
      <c r="BQ284" s="4"/>
      <c r="BR284" s="4"/>
      <c r="BS284" s="4"/>
      <c r="BT284" s="4"/>
      <c r="BU284" s="4"/>
      <c r="BV284" s="4"/>
      <c r="BW284" s="4"/>
    </row>
    <row r="285" spans="6:75">
      <c r="F285" s="4"/>
      <c r="G285" s="4"/>
      <c r="H285" s="4"/>
      <c r="I285" s="4"/>
      <c r="J285" s="4"/>
      <c r="K285" s="4"/>
      <c r="L285" s="4"/>
      <c r="M285" s="4"/>
      <c r="N285" s="4"/>
      <c r="O285" s="4"/>
      <c r="P285" s="4"/>
      <c r="Q285" s="4"/>
      <c r="R285" s="4"/>
      <c r="S285" s="25"/>
      <c r="T285" s="4"/>
      <c r="U285" s="4"/>
      <c r="V285" s="4"/>
      <c r="W285" s="4"/>
      <c r="X285" s="4"/>
      <c r="Y285" s="4"/>
      <c r="Z285" s="4"/>
      <c r="AA285" s="4"/>
      <c r="AB285" s="4"/>
      <c r="AC285" s="4"/>
      <c r="AD285" s="4"/>
      <c r="AE285" s="4"/>
      <c r="AF285" s="4"/>
      <c r="AG285" s="4"/>
      <c r="AH285" s="4"/>
      <c r="AI285" s="4"/>
      <c r="AJ285" s="4"/>
      <c r="AK285" s="4"/>
      <c r="AL285" s="4"/>
      <c r="AM285" s="4"/>
      <c r="AN285" s="4"/>
      <c r="AO285" s="4"/>
      <c r="AP285" s="4"/>
      <c r="AQ285" s="4"/>
      <c r="AR285" s="4"/>
      <c r="AS285" s="4"/>
      <c r="AT285" s="4"/>
      <c r="AU285" s="4"/>
      <c r="AV285" s="4"/>
      <c r="AW285" s="4"/>
      <c r="AX285" s="4"/>
      <c r="AY285" s="4"/>
      <c r="AZ285" s="4"/>
      <c r="BA285" s="4"/>
      <c r="BB285" s="4"/>
      <c r="BC285" s="4"/>
      <c r="BD285" s="4"/>
      <c r="BE285" s="4"/>
      <c r="BF285" s="4"/>
      <c r="BG285" s="4"/>
      <c r="BH285" s="4"/>
      <c r="BI285" s="4"/>
      <c r="BJ285" s="4"/>
      <c r="BK285" s="4"/>
      <c r="BL285" s="4"/>
      <c r="BM285" s="4"/>
      <c r="BN285" s="4"/>
      <c r="BO285" s="4"/>
      <c r="BP285" s="4"/>
      <c r="BQ285" s="4"/>
      <c r="BR285" s="4"/>
      <c r="BS285" s="4"/>
      <c r="BT285" s="4"/>
      <c r="BU285" s="4"/>
      <c r="BV285" s="4"/>
      <c r="BW285" s="4"/>
    </row>
    <row r="286" spans="6:75">
      <c r="F286" s="4"/>
      <c r="G286" s="4"/>
      <c r="H286" s="4"/>
      <c r="I286" s="4"/>
      <c r="J286" s="4"/>
      <c r="K286" s="4"/>
      <c r="L286" s="4"/>
      <c r="M286" s="4"/>
      <c r="N286" s="4"/>
      <c r="O286" s="4"/>
      <c r="P286" s="4"/>
      <c r="Q286" s="4"/>
      <c r="R286" s="4"/>
      <c r="S286" s="25"/>
      <c r="T286" s="4"/>
      <c r="U286" s="4"/>
      <c r="V286" s="4"/>
      <c r="W286" s="4"/>
      <c r="X286" s="4"/>
      <c r="Y286" s="4"/>
      <c r="Z286" s="4"/>
      <c r="AA286" s="4"/>
      <c r="AB286" s="4"/>
      <c r="AC286" s="4"/>
      <c r="AD286" s="4"/>
      <c r="AE286" s="4"/>
      <c r="AF286" s="4"/>
      <c r="AG286" s="4"/>
      <c r="AH286" s="4"/>
      <c r="AI286" s="4"/>
      <c r="AJ286" s="4"/>
      <c r="AK286" s="4"/>
      <c r="AL286" s="4"/>
      <c r="AM286" s="4"/>
      <c r="AN286" s="4"/>
      <c r="AO286" s="4"/>
      <c r="AP286" s="4"/>
      <c r="AQ286" s="4"/>
      <c r="AR286" s="4"/>
      <c r="AS286" s="4"/>
      <c r="AT286" s="4"/>
      <c r="AU286" s="4"/>
      <c r="AV286" s="4"/>
      <c r="AW286" s="4"/>
      <c r="AX286" s="4"/>
      <c r="AY286" s="4"/>
      <c r="AZ286" s="4"/>
      <c r="BA286" s="4"/>
      <c r="BB286" s="4"/>
      <c r="BC286" s="4"/>
      <c r="BD286" s="4"/>
      <c r="BE286" s="4"/>
      <c r="BF286" s="4"/>
      <c r="BG286" s="4"/>
      <c r="BH286" s="4"/>
      <c r="BI286" s="4"/>
      <c r="BJ286" s="4"/>
      <c r="BK286" s="4"/>
      <c r="BL286" s="4"/>
      <c r="BM286" s="4"/>
      <c r="BN286" s="4"/>
      <c r="BO286" s="4"/>
      <c r="BP286" s="4"/>
      <c r="BQ286" s="4"/>
      <c r="BR286" s="4"/>
      <c r="BS286" s="4"/>
      <c r="BT286" s="4"/>
      <c r="BU286" s="4"/>
      <c r="BV286" s="4"/>
      <c r="BW286" s="4"/>
    </row>
    <row r="287" spans="6:75">
      <c r="F287" s="4"/>
      <c r="G287" s="4"/>
      <c r="H287" s="4"/>
      <c r="I287" s="4"/>
      <c r="J287" s="4"/>
      <c r="K287" s="4"/>
      <c r="L287" s="4"/>
      <c r="M287" s="4"/>
      <c r="N287" s="4"/>
      <c r="O287" s="4"/>
      <c r="P287" s="4"/>
      <c r="Q287" s="4"/>
      <c r="R287" s="4"/>
      <c r="S287" s="25"/>
      <c r="T287" s="4"/>
      <c r="U287" s="4"/>
      <c r="V287" s="4"/>
      <c r="W287" s="4"/>
      <c r="X287" s="4"/>
      <c r="Y287" s="4"/>
      <c r="Z287" s="4"/>
      <c r="AA287" s="4"/>
      <c r="AB287" s="4"/>
      <c r="AC287" s="4"/>
      <c r="AD287" s="4"/>
      <c r="AE287" s="4"/>
      <c r="AF287" s="4"/>
      <c r="AG287" s="4"/>
      <c r="AH287" s="4"/>
      <c r="AI287" s="4"/>
      <c r="AJ287" s="4"/>
      <c r="AK287" s="4"/>
      <c r="AL287" s="4"/>
      <c r="AM287" s="4"/>
      <c r="AN287" s="4"/>
      <c r="AO287" s="4"/>
      <c r="AP287" s="4"/>
      <c r="AQ287" s="4"/>
      <c r="AR287" s="4"/>
      <c r="AS287" s="4"/>
      <c r="AT287" s="4"/>
      <c r="AU287" s="4"/>
      <c r="AV287" s="4"/>
      <c r="AW287" s="4"/>
      <c r="AX287" s="4"/>
      <c r="AY287" s="4"/>
      <c r="AZ287" s="4"/>
      <c r="BA287" s="4"/>
      <c r="BB287" s="4"/>
      <c r="BC287" s="4"/>
      <c r="BD287" s="4"/>
      <c r="BE287" s="4"/>
      <c r="BF287" s="4"/>
      <c r="BG287" s="4"/>
      <c r="BH287" s="4"/>
      <c r="BI287" s="4"/>
      <c r="BJ287" s="4"/>
      <c r="BK287" s="4"/>
      <c r="BL287" s="4"/>
      <c r="BM287" s="4"/>
      <c r="BN287" s="4"/>
      <c r="BO287" s="4"/>
      <c r="BP287" s="4"/>
      <c r="BQ287" s="4"/>
      <c r="BR287" s="4"/>
      <c r="BS287" s="4"/>
      <c r="BT287" s="4"/>
      <c r="BU287" s="4"/>
      <c r="BV287" s="4"/>
      <c r="BW287" s="4"/>
    </row>
    <row r="288" spans="6:75">
      <c r="F288" s="4"/>
      <c r="G288" s="4"/>
      <c r="H288" s="4"/>
      <c r="I288" s="4"/>
      <c r="J288" s="4"/>
      <c r="K288" s="4"/>
      <c r="L288" s="4"/>
      <c r="M288" s="4"/>
      <c r="N288" s="4"/>
      <c r="O288" s="4"/>
      <c r="P288" s="4"/>
      <c r="Q288" s="4"/>
      <c r="R288" s="4"/>
      <c r="S288" s="25"/>
      <c r="T288" s="4"/>
      <c r="U288" s="4"/>
      <c r="V288" s="4"/>
      <c r="W288" s="4"/>
      <c r="X288" s="4"/>
      <c r="Y288" s="4"/>
      <c r="Z288" s="4"/>
      <c r="AA288" s="4"/>
      <c r="AB288" s="4"/>
      <c r="AC288" s="4"/>
      <c r="AD288" s="4"/>
      <c r="AE288" s="4"/>
      <c r="AF288" s="4"/>
      <c r="AG288" s="4"/>
      <c r="AH288" s="4"/>
      <c r="AI288" s="4"/>
      <c r="AJ288" s="4"/>
      <c r="AK288" s="4"/>
      <c r="AL288" s="4"/>
      <c r="AM288" s="4"/>
      <c r="AN288" s="4"/>
      <c r="AO288" s="4"/>
      <c r="AP288" s="4"/>
      <c r="AQ288" s="4"/>
      <c r="AR288" s="4"/>
      <c r="AS288" s="4"/>
      <c r="AT288" s="4"/>
      <c r="AU288" s="4"/>
      <c r="AV288" s="4"/>
      <c r="AW288" s="4"/>
      <c r="AX288" s="4"/>
      <c r="AY288" s="4"/>
      <c r="AZ288" s="4"/>
      <c r="BA288" s="4"/>
      <c r="BB288" s="4"/>
      <c r="BC288" s="4"/>
      <c r="BD288" s="4"/>
      <c r="BE288" s="4"/>
      <c r="BF288" s="4"/>
      <c r="BG288" s="4"/>
      <c r="BH288" s="4"/>
      <c r="BI288" s="4"/>
      <c r="BJ288" s="4"/>
      <c r="BK288" s="4"/>
      <c r="BL288" s="4"/>
      <c r="BM288" s="4"/>
      <c r="BN288" s="4"/>
      <c r="BO288" s="4"/>
      <c r="BP288" s="4"/>
      <c r="BQ288" s="4"/>
      <c r="BR288" s="4"/>
      <c r="BS288" s="4"/>
      <c r="BT288" s="4"/>
      <c r="BU288" s="4"/>
      <c r="BV288" s="4"/>
      <c r="BW288" s="4"/>
    </row>
    <row r="289" spans="6:75">
      <c r="F289" s="4"/>
      <c r="G289" s="4"/>
      <c r="H289" s="4"/>
      <c r="I289" s="4"/>
      <c r="J289" s="4"/>
      <c r="K289" s="4"/>
      <c r="L289" s="4"/>
      <c r="M289" s="4"/>
      <c r="N289" s="4"/>
      <c r="O289" s="4"/>
      <c r="P289" s="4"/>
      <c r="Q289" s="4"/>
      <c r="R289" s="4"/>
      <c r="S289" s="25"/>
      <c r="T289" s="4"/>
      <c r="U289" s="4"/>
      <c r="V289" s="4"/>
      <c r="W289" s="4"/>
      <c r="X289" s="4"/>
      <c r="Y289" s="4"/>
      <c r="Z289" s="4"/>
      <c r="AA289" s="4"/>
      <c r="AB289" s="4"/>
      <c r="AC289" s="4"/>
      <c r="AD289" s="4"/>
      <c r="AE289" s="4"/>
      <c r="AF289" s="4"/>
      <c r="AG289" s="4"/>
      <c r="AH289" s="4"/>
      <c r="AI289" s="4"/>
      <c r="AJ289" s="4"/>
      <c r="AK289" s="4"/>
      <c r="AL289" s="4"/>
      <c r="AM289" s="4"/>
      <c r="AN289" s="4"/>
      <c r="AO289" s="4"/>
      <c r="AP289" s="4"/>
      <c r="AQ289" s="4"/>
      <c r="AR289" s="4"/>
      <c r="AS289" s="4"/>
      <c r="AT289" s="4"/>
      <c r="AU289" s="4"/>
      <c r="AV289" s="4"/>
      <c r="AW289" s="4"/>
      <c r="AX289" s="4"/>
      <c r="AY289" s="4"/>
      <c r="AZ289" s="4"/>
      <c r="BA289" s="4"/>
      <c r="BB289" s="4"/>
      <c r="BC289" s="4"/>
      <c r="BD289" s="4"/>
      <c r="BE289" s="4"/>
      <c r="BF289" s="4"/>
      <c r="BG289" s="4"/>
      <c r="BH289" s="4"/>
      <c r="BI289" s="4"/>
      <c r="BJ289" s="4"/>
      <c r="BK289" s="4"/>
      <c r="BL289" s="4"/>
      <c r="BM289" s="4"/>
      <c r="BN289" s="4"/>
      <c r="BO289" s="4"/>
      <c r="BP289" s="4"/>
      <c r="BQ289" s="4"/>
      <c r="BR289" s="4"/>
      <c r="BS289" s="4"/>
      <c r="BT289" s="4"/>
      <c r="BU289" s="4"/>
      <c r="BV289" s="4"/>
      <c r="BW289" s="4"/>
    </row>
    <row r="290" spans="6:75">
      <c r="F290" s="4"/>
      <c r="G290" s="4"/>
      <c r="H290" s="4"/>
      <c r="I290" s="4"/>
      <c r="J290" s="4"/>
      <c r="K290" s="4"/>
      <c r="L290" s="4"/>
      <c r="M290" s="4"/>
      <c r="N290" s="4"/>
      <c r="O290" s="4"/>
      <c r="P290" s="4"/>
      <c r="Q290" s="4"/>
      <c r="R290" s="4"/>
      <c r="S290" s="25"/>
      <c r="T290" s="4"/>
      <c r="U290" s="4"/>
      <c r="V290" s="4"/>
      <c r="W290" s="4"/>
      <c r="X290" s="4"/>
      <c r="Y290" s="4"/>
      <c r="Z290" s="4"/>
      <c r="AA290" s="4"/>
      <c r="AB290" s="4"/>
      <c r="AC290" s="4"/>
      <c r="AD290" s="4"/>
      <c r="AE290" s="4"/>
      <c r="AF290" s="4"/>
      <c r="AG290" s="4"/>
      <c r="AH290" s="4"/>
      <c r="AI290" s="4"/>
      <c r="AJ290" s="4"/>
      <c r="AK290" s="4"/>
      <c r="AL290" s="4"/>
      <c r="AM290" s="4"/>
      <c r="AN290" s="4"/>
      <c r="AO290" s="4"/>
      <c r="AP290" s="4"/>
      <c r="AQ290" s="4"/>
      <c r="AR290" s="4"/>
      <c r="AS290" s="4"/>
      <c r="AT290" s="4"/>
      <c r="AU290" s="4"/>
      <c r="AV290" s="4"/>
      <c r="AW290" s="4"/>
      <c r="AX290" s="4"/>
      <c r="AY290" s="4"/>
      <c r="AZ290" s="4"/>
      <c r="BA290" s="4"/>
      <c r="BB290" s="4"/>
      <c r="BC290" s="4"/>
      <c r="BD290" s="4"/>
      <c r="BE290" s="4"/>
      <c r="BF290" s="4"/>
      <c r="BG290" s="4"/>
      <c r="BH290" s="4"/>
      <c r="BI290" s="4"/>
      <c r="BJ290" s="4"/>
      <c r="BK290" s="4"/>
      <c r="BL290" s="4"/>
      <c r="BM290" s="4"/>
      <c r="BN290" s="4"/>
      <c r="BO290" s="4"/>
      <c r="BP290" s="4"/>
      <c r="BQ290" s="4"/>
      <c r="BR290" s="4"/>
      <c r="BS290" s="4"/>
      <c r="BT290" s="4"/>
      <c r="BU290" s="4"/>
      <c r="BV290" s="4"/>
      <c r="BW290" s="4"/>
    </row>
    <row r="291" spans="6:75">
      <c r="F291" s="4"/>
      <c r="G291" s="4"/>
      <c r="H291" s="4"/>
      <c r="I291" s="4"/>
      <c r="J291" s="4"/>
      <c r="K291" s="4"/>
      <c r="L291" s="4"/>
      <c r="M291" s="4"/>
      <c r="N291" s="4"/>
      <c r="O291" s="4"/>
      <c r="P291" s="4"/>
      <c r="Q291" s="4"/>
      <c r="R291" s="4"/>
      <c r="S291" s="25"/>
      <c r="T291" s="4"/>
      <c r="U291" s="4"/>
      <c r="V291" s="4"/>
      <c r="W291" s="4"/>
      <c r="X291" s="4"/>
      <c r="Y291" s="4"/>
      <c r="Z291" s="4"/>
      <c r="AA291" s="4"/>
      <c r="AB291" s="4"/>
      <c r="AC291" s="4"/>
      <c r="AD291" s="4"/>
      <c r="AE291" s="4"/>
      <c r="AF291" s="4"/>
      <c r="AG291" s="4"/>
      <c r="AH291" s="4"/>
      <c r="AI291" s="4"/>
      <c r="AJ291" s="4"/>
      <c r="AK291" s="4"/>
      <c r="AL291" s="4"/>
      <c r="AM291" s="4"/>
      <c r="AN291" s="4"/>
      <c r="AO291" s="4"/>
      <c r="AP291" s="4"/>
      <c r="AQ291" s="4"/>
      <c r="AR291" s="4"/>
      <c r="AS291" s="4"/>
      <c r="AT291" s="4"/>
      <c r="AU291" s="4"/>
      <c r="AV291" s="4"/>
      <c r="AW291" s="4"/>
      <c r="AX291" s="4"/>
      <c r="AY291" s="4"/>
      <c r="AZ291" s="4"/>
      <c r="BA291" s="4"/>
      <c r="BB291" s="4"/>
      <c r="BC291" s="4"/>
      <c r="BD291" s="4"/>
      <c r="BE291" s="4"/>
      <c r="BF291" s="4"/>
      <c r="BG291" s="4"/>
      <c r="BH291" s="4"/>
      <c r="BI291" s="4"/>
      <c r="BJ291" s="4"/>
      <c r="BK291" s="4"/>
      <c r="BL291" s="4"/>
      <c r="BM291" s="4"/>
      <c r="BN291" s="4"/>
      <c r="BO291" s="4"/>
      <c r="BP291" s="4"/>
      <c r="BQ291" s="4"/>
      <c r="BR291" s="4"/>
      <c r="BS291" s="4"/>
      <c r="BT291" s="4"/>
      <c r="BU291" s="4"/>
      <c r="BV291" s="4"/>
      <c r="BW291" s="4"/>
    </row>
    <row r="292" spans="6:75">
      <c r="F292" s="4"/>
      <c r="G292" s="4"/>
      <c r="H292" s="4"/>
      <c r="I292" s="4"/>
      <c r="J292" s="4"/>
      <c r="K292" s="4"/>
      <c r="L292" s="4"/>
      <c r="M292" s="4"/>
      <c r="N292" s="4"/>
      <c r="O292" s="4"/>
      <c r="P292" s="4"/>
      <c r="Q292" s="4"/>
      <c r="R292" s="4"/>
      <c r="S292" s="25"/>
      <c r="T292" s="4"/>
      <c r="U292" s="4"/>
      <c r="V292" s="4"/>
      <c r="W292" s="4"/>
      <c r="X292" s="4"/>
      <c r="Y292" s="4"/>
      <c r="Z292" s="4"/>
      <c r="AA292" s="4"/>
      <c r="AB292" s="4"/>
      <c r="AC292" s="4"/>
      <c r="AD292" s="4"/>
      <c r="AE292" s="4"/>
      <c r="AF292" s="4"/>
      <c r="AG292" s="4"/>
      <c r="AH292" s="4"/>
      <c r="AI292" s="4"/>
      <c r="AJ292" s="4"/>
      <c r="AK292" s="4"/>
      <c r="AL292" s="4"/>
      <c r="AM292" s="4"/>
      <c r="AN292" s="4"/>
      <c r="AO292" s="4"/>
      <c r="AP292" s="4"/>
      <c r="AQ292" s="4"/>
      <c r="AR292" s="4"/>
      <c r="AS292" s="4"/>
      <c r="AT292" s="4"/>
      <c r="AU292" s="4"/>
      <c r="AV292" s="4"/>
      <c r="AW292" s="4"/>
      <c r="AX292" s="4"/>
      <c r="AY292" s="4"/>
      <c r="AZ292" s="4"/>
      <c r="BA292" s="4"/>
      <c r="BB292" s="4"/>
      <c r="BC292" s="4"/>
      <c r="BD292" s="4"/>
      <c r="BE292" s="4"/>
      <c r="BF292" s="4"/>
      <c r="BG292" s="4"/>
      <c r="BH292" s="4"/>
      <c r="BI292" s="4"/>
      <c r="BJ292" s="4"/>
      <c r="BK292" s="4"/>
      <c r="BL292" s="4"/>
      <c r="BM292" s="4"/>
      <c r="BN292" s="4"/>
      <c r="BO292" s="4"/>
      <c r="BP292" s="4"/>
      <c r="BQ292" s="4"/>
      <c r="BR292" s="4"/>
      <c r="BS292" s="4"/>
      <c r="BT292" s="4"/>
      <c r="BU292" s="4"/>
      <c r="BV292" s="4"/>
      <c r="BW292" s="4"/>
    </row>
    <row r="293" spans="6:75">
      <c r="F293" s="4"/>
      <c r="G293" s="4"/>
      <c r="H293" s="4"/>
      <c r="I293" s="4"/>
      <c r="J293" s="4"/>
      <c r="K293" s="4"/>
      <c r="L293" s="4"/>
      <c r="M293" s="4"/>
      <c r="N293" s="4"/>
      <c r="O293" s="4"/>
      <c r="P293" s="4"/>
      <c r="Q293" s="4"/>
      <c r="R293" s="4"/>
      <c r="S293" s="25"/>
      <c r="T293" s="4"/>
      <c r="U293" s="4"/>
      <c r="V293" s="4"/>
      <c r="W293" s="4"/>
      <c r="X293" s="4"/>
      <c r="Y293" s="4"/>
      <c r="Z293" s="4"/>
      <c r="AA293" s="4"/>
      <c r="AB293" s="4"/>
      <c r="AC293" s="4"/>
      <c r="AD293" s="4"/>
      <c r="AE293" s="4"/>
      <c r="AF293" s="4"/>
      <c r="AG293" s="4"/>
      <c r="AH293" s="4"/>
      <c r="AI293" s="4"/>
      <c r="AJ293" s="4"/>
      <c r="AK293" s="4"/>
      <c r="AL293" s="4"/>
      <c r="AM293" s="4"/>
      <c r="AN293" s="4"/>
      <c r="AO293" s="4"/>
      <c r="AP293" s="4"/>
      <c r="AQ293" s="4"/>
      <c r="AR293" s="4"/>
      <c r="AS293" s="4"/>
      <c r="AT293" s="4"/>
      <c r="AU293" s="4"/>
      <c r="AV293" s="4"/>
      <c r="AW293" s="4"/>
      <c r="AX293" s="4"/>
      <c r="AY293" s="4"/>
      <c r="AZ293" s="4"/>
      <c r="BA293" s="4"/>
      <c r="BB293" s="4"/>
      <c r="BC293" s="4"/>
      <c r="BD293" s="4"/>
      <c r="BE293" s="4"/>
      <c r="BF293" s="4"/>
      <c r="BG293" s="4"/>
      <c r="BH293" s="4"/>
      <c r="BI293" s="4"/>
      <c r="BJ293" s="4"/>
      <c r="BK293" s="4"/>
      <c r="BL293" s="4"/>
      <c r="BM293" s="4"/>
      <c r="BN293" s="4"/>
      <c r="BO293" s="4"/>
      <c r="BP293" s="4"/>
      <c r="BQ293" s="4"/>
      <c r="BR293" s="4"/>
      <c r="BS293" s="4"/>
      <c r="BT293" s="4"/>
      <c r="BU293" s="4"/>
      <c r="BV293" s="4"/>
      <c r="BW293" s="4"/>
    </row>
    <row r="294" spans="6:75">
      <c r="F294" s="4"/>
      <c r="G294" s="4"/>
      <c r="H294" s="4"/>
      <c r="I294" s="4"/>
      <c r="J294" s="4"/>
      <c r="K294" s="4"/>
      <c r="L294" s="4"/>
      <c r="M294" s="4"/>
      <c r="N294" s="4"/>
      <c r="O294" s="4"/>
      <c r="P294" s="4"/>
      <c r="Q294" s="4"/>
      <c r="R294" s="4"/>
      <c r="S294" s="25"/>
      <c r="T294" s="4"/>
      <c r="U294" s="4"/>
      <c r="V294" s="4"/>
      <c r="W294" s="4"/>
      <c r="X294" s="4"/>
      <c r="Y294" s="4"/>
      <c r="Z294" s="4"/>
      <c r="AA294" s="4"/>
      <c r="AB294" s="4"/>
      <c r="AC294" s="4"/>
      <c r="AD294" s="4"/>
      <c r="AE294" s="4"/>
      <c r="AF294" s="4"/>
      <c r="AG294" s="4"/>
      <c r="AH294" s="4"/>
      <c r="AI294" s="4"/>
      <c r="AJ294" s="4"/>
      <c r="AK294" s="4"/>
      <c r="AL294" s="4"/>
      <c r="AM294" s="4"/>
      <c r="AN294" s="4"/>
      <c r="AO294" s="4"/>
      <c r="AP294" s="4"/>
      <c r="AQ294" s="4"/>
      <c r="AR294" s="4"/>
      <c r="AS294" s="4"/>
      <c r="AT294" s="4"/>
      <c r="AU294" s="4"/>
      <c r="AV294" s="4"/>
      <c r="AW294" s="4"/>
      <c r="AX294" s="4"/>
      <c r="AY294" s="4"/>
      <c r="AZ294" s="4"/>
      <c r="BA294" s="4"/>
      <c r="BB294" s="4"/>
      <c r="BC294" s="4"/>
      <c r="BD294" s="4"/>
      <c r="BE294" s="4"/>
      <c r="BF294" s="4"/>
      <c r="BG294" s="4"/>
      <c r="BH294" s="4"/>
      <c r="BI294" s="4"/>
      <c r="BJ294" s="4"/>
      <c r="BK294" s="4"/>
      <c r="BL294" s="4"/>
      <c r="BM294" s="4"/>
      <c r="BN294" s="4"/>
      <c r="BO294" s="4"/>
      <c r="BP294" s="4"/>
      <c r="BQ294" s="4"/>
      <c r="BR294" s="4"/>
      <c r="BS294" s="4"/>
      <c r="BT294" s="4"/>
      <c r="BU294" s="4"/>
      <c r="BV294" s="4"/>
      <c r="BW294" s="4"/>
    </row>
    <row r="295" spans="6:75">
      <c r="F295" s="4"/>
      <c r="G295" s="4"/>
      <c r="H295" s="4"/>
      <c r="I295" s="4"/>
      <c r="J295" s="4"/>
      <c r="K295" s="4"/>
      <c r="L295" s="4"/>
      <c r="M295" s="4"/>
      <c r="N295" s="4"/>
      <c r="O295" s="4"/>
      <c r="P295" s="4"/>
      <c r="Q295" s="4"/>
      <c r="R295" s="4"/>
      <c r="S295" s="25"/>
      <c r="T295" s="4"/>
      <c r="U295" s="4"/>
      <c r="V295" s="4"/>
      <c r="W295" s="4"/>
      <c r="X295" s="4"/>
      <c r="Y295" s="4"/>
      <c r="Z295" s="4"/>
      <c r="AA295" s="4"/>
      <c r="AB295" s="4"/>
      <c r="AC295" s="4"/>
      <c r="AD295" s="4"/>
      <c r="AE295" s="4"/>
      <c r="AF295" s="4"/>
      <c r="AG295" s="4"/>
      <c r="AH295" s="4"/>
      <c r="AI295" s="4"/>
      <c r="AJ295" s="4"/>
      <c r="AK295" s="4"/>
      <c r="AL295" s="4"/>
      <c r="AM295" s="4"/>
      <c r="AN295" s="4"/>
      <c r="AO295" s="4"/>
      <c r="AP295" s="4"/>
      <c r="AQ295" s="4"/>
      <c r="AR295" s="4"/>
      <c r="AS295" s="4"/>
      <c r="AT295" s="4"/>
      <c r="AU295" s="4"/>
      <c r="AV295" s="4"/>
      <c r="AW295" s="4"/>
      <c r="AX295" s="4"/>
      <c r="AY295" s="4"/>
      <c r="AZ295" s="4"/>
      <c r="BA295" s="4"/>
      <c r="BB295" s="4"/>
      <c r="BC295" s="4"/>
      <c r="BD295" s="4"/>
      <c r="BE295" s="4"/>
      <c r="BF295" s="4"/>
      <c r="BG295" s="4"/>
      <c r="BH295" s="4"/>
      <c r="BI295" s="4"/>
      <c r="BJ295" s="4"/>
      <c r="BK295" s="4"/>
      <c r="BL295" s="4"/>
      <c r="BM295" s="4"/>
      <c r="BN295" s="4"/>
      <c r="BO295" s="4"/>
      <c r="BP295" s="4"/>
      <c r="BQ295" s="4"/>
      <c r="BR295" s="4"/>
      <c r="BS295" s="4"/>
      <c r="BT295" s="4"/>
      <c r="BU295" s="4"/>
      <c r="BV295" s="4"/>
      <c r="BW295" s="4"/>
    </row>
    <row r="296" spans="6:75">
      <c r="F296" s="4"/>
      <c r="G296" s="4"/>
      <c r="H296" s="4"/>
      <c r="I296" s="4"/>
      <c r="J296" s="4"/>
      <c r="K296" s="4"/>
      <c r="L296" s="4"/>
      <c r="M296" s="4"/>
      <c r="N296" s="4"/>
      <c r="O296" s="4"/>
      <c r="P296" s="4"/>
      <c r="Q296" s="4"/>
      <c r="R296" s="4"/>
      <c r="S296" s="25"/>
      <c r="T296" s="4"/>
      <c r="U296" s="4"/>
      <c r="V296" s="4"/>
      <c r="W296" s="4"/>
      <c r="X296" s="4"/>
      <c r="Y296" s="4"/>
      <c r="Z296" s="4"/>
      <c r="AA296" s="4"/>
      <c r="AB296" s="4"/>
      <c r="AC296" s="4"/>
      <c r="AD296" s="4"/>
      <c r="AE296" s="4"/>
      <c r="AF296" s="4"/>
      <c r="AG296" s="4"/>
      <c r="AH296" s="4"/>
      <c r="AI296" s="4"/>
      <c r="AJ296" s="4"/>
      <c r="AK296" s="4"/>
      <c r="AL296" s="4"/>
      <c r="AM296" s="4"/>
      <c r="AN296" s="4"/>
      <c r="AO296" s="4"/>
      <c r="AP296" s="4"/>
      <c r="AQ296" s="4"/>
      <c r="AR296" s="4"/>
      <c r="AS296" s="4"/>
      <c r="AT296" s="4"/>
      <c r="AU296" s="4"/>
      <c r="AV296" s="4"/>
      <c r="AW296" s="4"/>
      <c r="AX296" s="4"/>
      <c r="AY296" s="4"/>
      <c r="AZ296" s="4"/>
      <c r="BA296" s="4"/>
      <c r="BB296" s="4"/>
      <c r="BC296" s="4"/>
      <c r="BD296" s="4"/>
      <c r="BE296" s="4"/>
      <c r="BF296" s="4"/>
      <c r="BG296" s="4"/>
      <c r="BH296" s="4"/>
      <c r="BI296" s="4"/>
      <c r="BJ296" s="4"/>
      <c r="BK296" s="4"/>
      <c r="BL296" s="4"/>
      <c r="BM296" s="4"/>
      <c r="BN296" s="4"/>
      <c r="BO296" s="4"/>
      <c r="BP296" s="4"/>
      <c r="BQ296" s="4"/>
      <c r="BR296" s="4"/>
      <c r="BS296" s="4"/>
      <c r="BT296" s="4"/>
      <c r="BU296" s="4"/>
      <c r="BV296" s="4"/>
      <c r="BW296" s="4"/>
    </row>
    <row r="297" spans="6:75">
      <c r="F297" s="4"/>
      <c r="G297" s="4"/>
      <c r="H297" s="4"/>
      <c r="I297" s="4"/>
      <c r="J297" s="4"/>
      <c r="K297" s="4"/>
      <c r="L297" s="4"/>
      <c r="M297" s="4"/>
      <c r="N297" s="4"/>
      <c r="O297" s="4"/>
      <c r="P297" s="4"/>
      <c r="Q297" s="4"/>
      <c r="R297" s="4"/>
      <c r="S297" s="25"/>
      <c r="T297" s="4"/>
      <c r="U297" s="4"/>
      <c r="V297" s="4"/>
      <c r="W297" s="4"/>
      <c r="X297" s="4"/>
      <c r="Y297" s="4"/>
      <c r="Z297" s="4"/>
      <c r="AA297" s="4"/>
      <c r="AB297" s="4"/>
      <c r="AC297" s="4"/>
      <c r="AD297" s="4"/>
      <c r="AE297" s="4"/>
      <c r="AF297" s="4"/>
      <c r="AG297" s="4"/>
      <c r="AH297" s="4"/>
      <c r="AI297" s="4"/>
      <c r="AJ297" s="4"/>
      <c r="AK297" s="4"/>
      <c r="AL297" s="4"/>
      <c r="AM297" s="4"/>
      <c r="AN297" s="4"/>
      <c r="AO297" s="4"/>
      <c r="AP297" s="4"/>
      <c r="AQ297" s="4"/>
      <c r="AR297" s="4"/>
      <c r="AS297" s="4"/>
      <c r="AT297" s="4"/>
      <c r="AU297" s="4"/>
      <c r="AV297" s="4"/>
      <c r="AW297" s="4"/>
      <c r="AX297" s="4"/>
      <c r="AY297" s="4"/>
      <c r="AZ297" s="4"/>
      <c r="BA297" s="4"/>
      <c r="BB297" s="4"/>
      <c r="BC297" s="4"/>
      <c r="BD297" s="4"/>
      <c r="BE297" s="4"/>
      <c r="BF297" s="4"/>
      <c r="BG297" s="4"/>
      <c r="BH297" s="4"/>
      <c r="BI297" s="4"/>
      <c r="BJ297" s="4"/>
      <c r="BK297" s="4"/>
      <c r="BL297" s="4"/>
      <c r="BM297" s="4"/>
      <c r="BN297" s="4"/>
      <c r="BO297" s="4"/>
      <c r="BP297" s="4"/>
      <c r="BQ297" s="4"/>
      <c r="BR297" s="4"/>
      <c r="BS297" s="4"/>
      <c r="BT297" s="4"/>
      <c r="BU297" s="4"/>
      <c r="BV297" s="4"/>
      <c r="BW297" s="4"/>
    </row>
    <row r="298" spans="6:75">
      <c r="F298" s="4"/>
      <c r="G298" s="4"/>
      <c r="H298" s="4"/>
      <c r="I298" s="4"/>
      <c r="J298" s="4"/>
      <c r="K298" s="4"/>
      <c r="L298" s="4"/>
      <c r="M298" s="4"/>
      <c r="N298" s="4"/>
      <c r="O298" s="4"/>
      <c r="P298" s="4"/>
      <c r="Q298" s="4"/>
      <c r="R298" s="4"/>
      <c r="S298" s="25"/>
      <c r="T298" s="4"/>
      <c r="U298" s="4"/>
      <c r="V298" s="4"/>
      <c r="W298" s="4"/>
      <c r="X298" s="4"/>
      <c r="Y298" s="4"/>
      <c r="Z298" s="4"/>
      <c r="AA298" s="4"/>
      <c r="AB298" s="4"/>
      <c r="AC298" s="4"/>
      <c r="AD298" s="4"/>
      <c r="AE298" s="4"/>
      <c r="AF298" s="4"/>
      <c r="AG298" s="4"/>
      <c r="AH298" s="4"/>
      <c r="AI298" s="4"/>
      <c r="AJ298" s="4"/>
      <c r="AK298" s="4"/>
      <c r="AL298" s="4"/>
      <c r="AM298" s="4"/>
      <c r="AN298" s="4"/>
      <c r="AO298" s="4"/>
      <c r="AP298" s="4"/>
      <c r="AQ298" s="4"/>
      <c r="AR298" s="4"/>
      <c r="AS298" s="4"/>
      <c r="AT298" s="4"/>
      <c r="AU298" s="4"/>
      <c r="AV298" s="4"/>
      <c r="AW298" s="4"/>
      <c r="AX298" s="4"/>
      <c r="AY298" s="4"/>
      <c r="AZ298" s="4"/>
      <c r="BA298" s="4"/>
      <c r="BB298" s="4"/>
      <c r="BC298" s="4"/>
      <c r="BD298" s="4"/>
      <c r="BE298" s="4"/>
      <c r="BF298" s="4"/>
      <c r="BG298" s="4"/>
      <c r="BH298" s="4"/>
      <c r="BI298" s="4"/>
      <c r="BJ298" s="4"/>
      <c r="BK298" s="4"/>
      <c r="BL298" s="4"/>
      <c r="BM298" s="4"/>
      <c r="BN298" s="4"/>
      <c r="BO298" s="4"/>
      <c r="BP298" s="4"/>
      <c r="BQ298" s="4"/>
      <c r="BR298" s="4"/>
      <c r="BS298" s="4"/>
      <c r="BT298" s="4"/>
      <c r="BU298" s="4"/>
      <c r="BV298" s="4"/>
      <c r="BW298" s="4"/>
    </row>
    <row r="299" spans="6:75">
      <c r="F299" s="4"/>
      <c r="G299" s="4"/>
      <c r="H299" s="4"/>
      <c r="I299" s="4"/>
      <c r="J299" s="4"/>
      <c r="K299" s="4"/>
      <c r="L299" s="4"/>
      <c r="M299" s="4"/>
      <c r="N299" s="4"/>
      <c r="O299" s="4"/>
      <c r="P299" s="4"/>
      <c r="Q299" s="4"/>
      <c r="R299" s="4"/>
      <c r="S299" s="25"/>
      <c r="T299" s="4"/>
      <c r="U299" s="4"/>
      <c r="V299" s="4"/>
      <c r="W299" s="4"/>
      <c r="X299" s="4"/>
      <c r="Y299" s="4"/>
      <c r="Z299" s="4"/>
      <c r="AA299" s="4"/>
      <c r="AB299" s="4"/>
      <c r="AC299" s="4"/>
      <c r="AD299" s="4"/>
      <c r="AE299" s="4"/>
      <c r="AF299" s="4"/>
      <c r="AG299" s="4"/>
      <c r="AH299" s="4"/>
      <c r="AI299" s="4"/>
      <c r="AJ299" s="4"/>
      <c r="AK299" s="4"/>
      <c r="AL299" s="4"/>
      <c r="AM299" s="4"/>
      <c r="AN299" s="4"/>
      <c r="AO299" s="4"/>
      <c r="AP299" s="4"/>
      <c r="AQ299" s="4"/>
      <c r="AR299" s="4"/>
      <c r="AS299" s="4"/>
      <c r="AT299" s="4"/>
      <c r="AU299" s="4"/>
      <c r="AV299" s="4"/>
      <c r="AW299" s="4"/>
      <c r="AX299" s="4"/>
      <c r="AY299" s="4"/>
      <c r="AZ299" s="4"/>
      <c r="BA299" s="4"/>
      <c r="BB299" s="4"/>
      <c r="BC299" s="4"/>
      <c r="BD299" s="4"/>
      <c r="BE299" s="4"/>
      <c r="BF299" s="4"/>
      <c r="BG299" s="4"/>
      <c r="BH299" s="4"/>
      <c r="BI299" s="4"/>
      <c r="BJ299" s="4"/>
      <c r="BK299" s="4"/>
      <c r="BL299" s="4"/>
      <c r="BM299" s="4"/>
      <c r="BN299" s="4"/>
      <c r="BO299" s="4"/>
      <c r="BP299" s="4"/>
      <c r="BQ299" s="4"/>
      <c r="BR299" s="4"/>
      <c r="BS299" s="4"/>
      <c r="BT299" s="4"/>
      <c r="BU299" s="4"/>
      <c r="BV299" s="4"/>
      <c r="BW299" s="4"/>
    </row>
    <row r="300" spans="6:75">
      <c r="F300" s="4"/>
      <c r="G300" s="4"/>
      <c r="H300" s="4"/>
      <c r="I300" s="4"/>
      <c r="J300" s="4"/>
      <c r="K300" s="4"/>
      <c r="L300" s="4"/>
      <c r="M300" s="4"/>
      <c r="N300" s="4"/>
      <c r="O300" s="4"/>
      <c r="P300" s="4"/>
      <c r="Q300" s="4"/>
      <c r="R300" s="4"/>
      <c r="S300" s="25"/>
      <c r="T300" s="4"/>
      <c r="U300" s="4"/>
      <c r="V300" s="4"/>
      <c r="W300" s="4"/>
      <c r="X300" s="4"/>
      <c r="Y300" s="4"/>
      <c r="Z300" s="4"/>
      <c r="AA300" s="4"/>
      <c r="AB300" s="4"/>
      <c r="AC300" s="4"/>
      <c r="AD300" s="4"/>
      <c r="AE300" s="4"/>
      <c r="AF300" s="4"/>
      <c r="AG300" s="4"/>
      <c r="AH300" s="4"/>
      <c r="AI300" s="4"/>
      <c r="AJ300" s="4"/>
      <c r="AK300" s="4"/>
      <c r="AL300" s="4"/>
      <c r="AM300" s="4"/>
      <c r="AN300" s="4"/>
      <c r="AO300" s="4"/>
      <c r="AP300" s="4"/>
      <c r="AQ300" s="4"/>
      <c r="AR300" s="4"/>
      <c r="AS300" s="4"/>
      <c r="AT300" s="4"/>
      <c r="AU300" s="4"/>
      <c r="AV300" s="4"/>
      <c r="AW300" s="4"/>
      <c r="AX300" s="4"/>
      <c r="AY300" s="4"/>
      <c r="AZ300" s="4"/>
      <c r="BA300" s="4"/>
      <c r="BB300" s="4"/>
      <c r="BC300" s="4"/>
      <c r="BD300" s="4"/>
      <c r="BE300" s="4"/>
      <c r="BF300" s="4"/>
      <c r="BG300" s="4"/>
      <c r="BH300" s="4"/>
      <c r="BI300" s="4"/>
      <c r="BJ300" s="4"/>
      <c r="BK300" s="4"/>
      <c r="BL300" s="4"/>
      <c r="BM300" s="4"/>
      <c r="BN300" s="4"/>
      <c r="BO300" s="4"/>
      <c r="BP300" s="4"/>
      <c r="BQ300" s="4"/>
      <c r="BR300" s="4"/>
      <c r="BS300" s="4"/>
      <c r="BT300" s="4"/>
      <c r="BU300" s="4"/>
      <c r="BV300" s="4"/>
      <c r="BW300" s="4"/>
    </row>
    <row r="301" spans="6:75">
      <c r="F301" s="4"/>
      <c r="G301" s="4"/>
      <c r="H301" s="4"/>
      <c r="I301" s="4"/>
      <c r="J301" s="4"/>
      <c r="K301" s="4"/>
      <c r="L301" s="4"/>
      <c r="M301" s="4"/>
      <c r="N301" s="4"/>
      <c r="O301" s="4"/>
      <c r="P301" s="4"/>
      <c r="Q301" s="4"/>
      <c r="R301" s="4"/>
      <c r="S301" s="25"/>
      <c r="T301" s="4"/>
      <c r="U301" s="4"/>
      <c r="V301" s="4"/>
      <c r="W301" s="4"/>
      <c r="X301" s="4"/>
      <c r="Y301" s="4"/>
      <c r="Z301" s="4"/>
      <c r="AA301" s="4"/>
      <c r="AB301" s="4"/>
      <c r="AC301" s="4"/>
      <c r="AD301" s="4"/>
      <c r="AE301" s="4"/>
      <c r="AF301" s="4"/>
      <c r="AG301" s="4"/>
      <c r="AH301" s="4"/>
      <c r="AI301" s="4"/>
      <c r="AJ301" s="4"/>
      <c r="AK301" s="4"/>
      <c r="AL301" s="4"/>
      <c r="AM301" s="4"/>
      <c r="AN301" s="4"/>
      <c r="AO301" s="4"/>
      <c r="AP301" s="4"/>
      <c r="AQ301" s="4"/>
      <c r="AR301" s="4"/>
      <c r="AS301" s="4"/>
      <c r="AT301" s="4"/>
      <c r="AU301" s="4"/>
      <c r="AV301" s="4"/>
      <c r="AW301" s="4"/>
      <c r="AX301" s="4"/>
      <c r="AY301" s="4"/>
      <c r="AZ301" s="4"/>
      <c r="BA301" s="4"/>
      <c r="BB301" s="4"/>
      <c r="BC301" s="4"/>
      <c r="BD301" s="4"/>
      <c r="BE301" s="4"/>
      <c r="BF301" s="4"/>
      <c r="BG301" s="4"/>
      <c r="BH301" s="4"/>
      <c r="BI301" s="4"/>
      <c r="BJ301" s="4"/>
      <c r="BK301" s="4"/>
      <c r="BL301" s="4"/>
      <c r="BM301" s="4"/>
      <c r="BN301" s="4"/>
      <c r="BO301" s="4"/>
      <c r="BP301" s="4"/>
      <c r="BQ301" s="4"/>
      <c r="BR301" s="4"/>
      <c r="BS301" s="4"/>
      <c r="BT301" s="4"/>
      <c r="BU301" s="4"/>
      <c r="BV301" s="4"/>
      <c r="BW301" s="4"/>
    </row>
    <row r="302" spans="6:75">
      <c r="F302" s="4"/>
      <c r="G302" s="4"/>
      <c r="H302" s="4"/>
      <c r="I302" s="4"/>
      <c r="J302" s="4"/>
      <c r="K302" s="4"/>
      <c r="L302" s="4"/>
      <c r="M302" s="4"/>
      <c r="N302" s="4"/>
      <c r="O302" s="4"/>
      <c r="P302" s="4"/>
      <c r="Q302" s="4"/>
      <c r="R302" s="4"/>
      <c r="S302" s="25"/>
      <c r="T302" s="4"/>
      <c r="U302" s="4"/>
      <c r="V302" s="4"/>
      <c r="W302" s="4"/>
      <c r="X302" s="4"/>
      <c r="Y302" s="4"/>
      <c r="Z302" s="4"/>
      <c r="AA302" s="4"/>
      <c r="AB302" s="4"/>
      <c r="AC302" s="4"/>
      <c r="AD302" s="4"/>
      <c r="AE302" s="4"/>
      <c r="AF302" s="4"/>
      <c r="AG302" s="4"/>
      <c r="AH302" s="4"/>
      <c r="AI302" s="4"/>
      <c r="AJ302" s="4"/>
      <c r="AK302" s="4"/>
      <c r="AL302" s="4"/>
      <c r="AM302" s="4"/>
      <c r="AN302" s="4"/>
      <c r="AO302" s="4"/>
      <c r="AP302" s="4"/>
      <c r="AQ302" s="4"/>
      <c r="AR302" s="4"/>
      <c r="AS302" s="4"/>
      <c r="AT302" s="4"/>
      <c r="AU302" s="4"/>
      <c r="AV302" s="4"/>
      <c r="AW302" s="4"/>
      <c r="AX302" s="4"/>
      <c r="AY302" s="4"/>
      <c r="AZ302" s="4"/>
      <c r="BA302" s="4"/>
      <c r="BB302" s="4"/>
      <c r="BC302" s="4"/>
      <c r="BD302" s="4"/>
      <c r="BE302" s="4"/>
      <c r="BF302" s="4"/>
      <c r="BG302" s="4"/>
      <c r="BH302" s="4"/>
      <c r="BI302" s="4"/>
      <c r="BJ302" s="4"/>
      <c r="BK302" s="4"/>
      <c r="BL302" s="4"/>
      <c r="BM302" s="4"/>
      <c r="BN302" s="4"/>
      <c r="BO302" s="4"/>
      <c r="BP302" s="4"/>
      <c r="BQ302" s="4"/>
      <c r="BR302" s="4"/>
      <c r="BS302" s="4"/>
      <c r="BT302" s="4"/>
      <c r="BU302" s="4"/>
      <c r="BV302" s="4"/>
      <c r="BW302" s="4"/>
    </row>
    <row r="303" spans="6:75">
      <c r="F303" s="4"/>
      <c r="G303" s="4"/>
      <c r="H303" s="4"/>
      <c r="I303" s="4"/>
      <c r="J303" s="4"/>
      <c r="K303" s="4"/>
      <c r="L303" s="4"/>
      <c r="M303" s="4"/>
      <c r="N303" s="4"/>
      <c r="O303" s="4"/>
      <c r="P303" s="4"/>
      <c r="Q303" s="4"/>
      <c r="R303" s="4"/>
      <c r="S303" s="25"/>
      <c r="T303" s="4"/>
      <c r="U303" s="4"/>
      <c r="V303" s="4"/>
      <c r="W303" s="4"/>
      <c r="X303" s="4"/>
      <c r="Y303" s="4"/>
      <c r="Z303" s="4"/>
      <c r="AA303" s="4"/>
      <c r="AB303" s="4"/>
      <c r="AC303" s="4"/>
      <c r="AD303" s="4"/>
      <c r="AE303" s="4"/>
      <c r="AF303" s="4"/>
      <c r="AG303" s="4"/>
      <c r="AH303" s="4"/>
      <c r="AI303" s="4"/>
      <c r="AJ303" s="4"/>
      <c r="AK303" s="4"/>
      <c r="AL303" s="4"/>
      <c r="AM303" s="4"/>
      <c r="AN303" s="4"/>
      <c r="AO303" s="4"/>
      <c r="AP303" s="4"/>
      <c r="AQ303" s="4"/>
      <c r="AR303" s="4"/>
      <c r="AS303" s="4"/>
      <c r="AT303" s="4"/>
      <c r="AU303" s="4"/>
      <c r="AV303" s="4"/>
      <c r="AW303" s="4"/>
      <c r="AX303" s="4"/>
      <c r="AY303" s="4"/>
      <c r="AZ303" s="4"/>
      <c r="BA303" s="4"/>
      <c r="BB303" s="4"/>
      <c r="BC303" s="4"/>
      <c r="BD303" s="4"/>
      <c r="BE303" s="4"/>
      <c r="BF303" s="4"/>
      <c r="BG303" s="4"/>
      <c r="BH303" s="4"/>
      <c r="BI303" s="4"/>
      <c r="BJ303" s="4"/>
      <c r="BK303" s="4"/>
      <c r="BL303" s="4"/>
      <c r="BM303" s="4"/>
      <c r="BN303" s="4"/>
      <c r="BO303" s="4"/>
      <c r="BP303" s="4"/>
      <c r="BQ303" s="4"/>
      <c r="BR303" s="4"/>
      <c r="BS303" s="4"/>
      <c r="BT303" s="4"/>
      <c r="BU303" s="4"/>
      <c r="BV303" s="4"/>
      <c r="BW303" s="4"/>
    </row>
    <row r="304" spans="6:75">
      <c r="F304" s="4"/>
      <c r="G304" s="4"/>
      <c r="H304" s="4"/>
      <c r="I304" s="4"/>
      <c r="J304" s="4"/>
      <c r="K304" s="4"/>
      <c r="L304" s="4"/>
      <c r="M304" s="4"/>
      <c r="N304" s="4"/>
      <c r="O304" s="4"/>
      <c r="P304" s="4"/>
      <c r="Q304" s="4"/>
      <c r="R304" s="4"/>
      <c r="S304" s="25"/>
      <c r="T304" s="4"/>
      <c r="U304" s="4"/>
      <c r="V304" s="4"/>
      <c r="W304" s="4"/>
      <c r="X304" s="4"/>
      <c r="Y304" s="4"/>
      <c r="Z304" s="4"/>
      <c r="AA304" s="4"/>
      <c r="AB304" s="4"/>
      <c r="AC304" s="4"/>
      <c r="AD304" s="4"/>
      <c r="AE304" s="4"/>
      <c r="AF304" s="4"/>
      <c r="AG304" s="4"/>
      <c r="AH304" s="4"/>
      <c r="AI304" s="4"/>
      <c r="AJ304" s="4"/>
      <c r="AK304" s="4"/>
      <c r="AL304" s="4"/>
      <c r="AM304" s="4"/>
      <c r="AN304" s="4"/>
      <c r="AO304" s="4"/>
      <c r="AP304" s="4"/>
      <c r="AQ304" s="4"/>
      <c r="AR304" s="4"/>
      <c r="AS304" s="4"/>
      <c r="AT304" s="4"/>
      <c r="AU304" s="4"/>
      <c r="AV304" s="4"/>
      <c r="AW304" s="4"/>
      <c r="AX304" s="4"/>
      <c r="AY304" s="4"/>
      <c r="AZ304" s="4"/>
      <c r="BA304" s="4"/>
      <c r="BB304" s="4"/>
      <c r="BC304" s="4"/>
      <c r="BD304" s="4"/>
      <c r="BE304" s="4"/>
      <c r="BF304" s="4"/>
      <c r="BG304" s="4"/>
      <c r="BH304" s="4"/>
      <c r="BI304" s="4"/>
      <c r="BJ304" s="4"/>
      <c r="BK304" s="4"/>
      <c r="BL304" s="4"/>
      <c r="BM304" s="4"/>
      <c r="BN304" s="4"/>
      <c r="BO304" s="4"/>
      <c r="BP304" s="4"/>
      <c r="BQ304" s="4"/>
      <c r="BR304" s="4"/>
      <c r="BS304" s="4"/>
      <c r="BT304" s="4"/>
      <c r="BU304" s="4"/>
      <c r="BV304" s="4"/>
      <c r="BW304" s="4"/>
    </row>
    <row r="305" spans="6:75">
      <c r="F305" s="4"/>
      <c r="G305" s="4"/>
      <c r="H305" s="4"/>
      <c r="I305" s="4"/>
      <c r="J305" s="4"/>
      <c r="K305" s="4"/>
      <c r="L305" s="4"/>
      <c r="M305" s="4"/>
      <c r="N305" s="4"/>
      <c r="O305" s="4"/>
      <c r="P305" s="4"/>
      <c r="Q305" s="4"/>
      <c r="R305" s="4"/>
      <c r="S305" s="25"/>
      <c r="T305" s="4"/>
      <c r="U305" s="4"/>
      <c r="V305" s="4"/>
      <c r="W305" s="4"/>
      <c r="X305" s="4"/>
      <c r="Y305" s="4"/>
      <c r="Z305" s="4"/>
      <c r="AA305" s="4"/>
      <c r="AB305" s="4"/>
      <c r="AC305" s="4"/>
      <c r="AD305" s="4"/>
      <c r="AE305" s="4"/>
      <c r="AF305" s="4"/>
      <c r="AG305" s="4"/>
      <c r="AH305" s="4"/>
      <c r="AI305" s="4"/>
      <c r="AJ305" s="4"/>
      <c r="AK305" s="4"/>
      <c r="AL305" s="4"/>
      <c r="AM305" s="4"/>
      <c r="AN305" s="4"/>
      <c r="AO305" s="4"/>
      <c r="AP305" s="4"/>
      <c r="AQ305" s="4"/>
      <c r="AR305" s="4"/>
      <c r="AS305" s="4"/>
      <c r="AT305" s="4"/>
      <c r="AU305" s="4"/>
      <c r="AV305" s="4"/>
      <c r="AW305" s="4"/>
      <c r="AX305" s="4"/>
      <c r="AY305" s="4"/>
      <c r="AZ305" s="4"/>
      <c r="BA305" s="4"/>
      <c r="BB305" s="4"/>
      <c r="BC305" s="4"/>
      <c r="BD305" s="4"/>
      <c r="BE305" s="4"/>
      <c r="BF305" s="4"/>
      <c r="BG305" s="4"/>
      <c r="BH305" s="4"/>
      <c r="BI305" s="4"/>
      <c r="BJ305" s="4"/>
      <c r="BK305" s="4"/>
      <c r="BL305" s="4"/>
      <c r="BM305" s="4"/>
      <c r="BN305" s="4"/>
      <c r="BO305" s="4"/>
      <c r="BP305" s="4"/>
      <c r="BQ305" s="4"/>
      <c r="BR305" s="4"/>
      <c r="BS305" s="4"/>
      <c r="BT305" s="4"/>
      <c r="BU305" s="4"/>
      <c r="BV305" s="4"/>
      <c r="BW305" s="4"/>
    </row>
    <row r="306" spans="6:75">
      <c r="F306" s="4"/>
      <c r="G306" s="4"/>
      <c r="H306" s="4"/>
      <c r="I306" s="4"/>
      <c r="J306" s="4"/>
      <c r="K306" s="4"/>
      <c r="L306" s="4"/>
      <c r="M306" s="4"/>
      <c r="N306" s="4"/>
      <c r="O306" s="4"/>
      <c r="P306" s="4"/>
      <c r="Q306" s="4"/>
      <c r="R306" s="4"/>
      <c r="S306" s="25"/>
      <c r="T306" s="4"/>
      <c r="U306" s="4"/>
      <c r="V306" s="4"/>
      <c r="W306" s="4"/>
      <c r="X306" s="4"/>
      <c r="Y306" s="4"/>
      <c r="Z306" s="4"/>
      <c r="AA306" s="4"/>
      <c r="AB306" s="4"/>
      <c r="AC306" s="4"/>
      <c r="AD306" s="4"/>
      <c r="AE306" s="4"/>
      <c r="AF306" s="4"/>
      <c r="AG306" s="4"/>
      <c r="AH306" s="4"/>
      <c r="AI306" s="4"/>
      <c r="AJ306" s="4"/>
      <c r="AK306" s="4"/>
      <c r="AL306" s="4"/>
      <c r="AM306" s="4"/>
      <c r="AN306" s="4"/>
      <c r="AO306" s="4"/>
      <c r="AP306" s="4"/>
      <c r="AQ306" s="4"/>
      <c r="AR306" s="4"/>
      <c r="AS306" s="4"/>
      <c r="AT306" s="4"/>
      <c r="AU306" s="4"/>
      <c r="AV306" s="4"/>
      <c r="AW306" s="4"/>
      <c r="AX306" s="4"/>
      <c r="AY306" s="4"/>
      <c r="AZ306" s="4"/>
      <c r="BA306" s="4"/>
      <c r="BB306" s="4"/>
      <c r="BC306" s="4"/>
      <c r="BD306" s="4"/>
      <c r="BE306" s="4"/>
      <c r="BF306" s="4"/>
      <c r="BG306" s="4"/>
      <c r="BH306" s="4"/>
      <c r="BI306" s="4"/>
      <c r="BJ306" s="4"/>
      <c r="BK306" s="4"/>
      <c r="BL306" s="4"/>
      <c r="BM306" s="4"/>
      <c r="BN306" s="4"/>
      <c r="BO306" s="4"/>
      <c r="BP306" s="4"/>
      <c r="BQ306" s="4"/>
      <c r="BR306" s="4"/>
      <c r="BS306" s="4"/>
      <c r="BT306" s="4"/>
      <c r="BU306" s="4"/>
      <c r="BV306" s="4"/>
      <c r="BW306" s="4"/>
    </row>
    <row r="307" spans="6:75">
      <c r="F307" s="4"/>
      <c r="G307" s="4"/>
      <c r="H307" s="4"/>
      <c r="I307" s="4"/>
      <c r="J307" s="4"/>
      <c r="K307" s="4"/>
      <c r="L307" s="4"/>
      <c r="M307" s="4"/>
      <c r="N307" s="4"/>
      <c r="O307" s="4"/>
      <c r="P307" s="4"/>
      <c r="Q307" s="4"/>
      <c r="R307" s="4"/>
      <c r="S307" s="25"/>
      <c r="T307" s="4"/>
      <c r="U307" s="4"/>
      <c r="V307" s="4"/>
      <c r="W307" s="4"/>
      <c r="X307" s="4"/>
      <c r="Y307" s="4"/>
      <c r="Z307" s="4"/>
      <c r="AA307" s="4"/>
      <c r="AB307" s="4"/>
      <c r="AC307" s="4"/>
      <c r="AD307" s="4"/>
      <c r="AE307" s="4"/>
      <c r="AF307" s="4"/>
      <c r="AG307" s="4"/>
      <c r="AH307" s="4"/>
      <c r="AI307" s="4"/>
      <c r="AJ307" s="4"/>
      <c r="AK307" s="4"/>
      <c r="AL307" s="4"/>
      <c r="AM307" s="4"/>
      <c r="AN307" s="4"/>
      <c r="AO307" s="4"/>
      <c r="AP307" s="4"/>
      <c r="AQ307" s="4"/>
      <c r="AR307" s="4"/>
      <c r="AS307" s="4"/>
      <c r="AT307" s="4"/>
      <c r="AU307" s="4"/>
      <c r="AV307" s="4"/>
      <c r="AW307" s="4"/>
      <c r="AX307" s="4"/>
      <c r="AY307" s="4"/>
      <c r="AZ307" s="4"/>
      <c r="BA307" s="4"/>
      <c r="BB307" s="4"/>
      <c r="BC307" s="4"/>
      <c r="BD307" s="4"/>
      <c r="BE307" s="4"/>
      <c r="BF307" s="4"/>
      <c r="BG307" s="4"/>
      <c r="BH307" s="4"/>
      <c r="BI307" s="4"/>
      <c r="BJ307" s="4"/>
      <c r="BK307" s="4"/>
      <c r="BL307" s="4"/>
      <c r="BM307" s="4"/>
      <c r="BN307" s="4"/>
      <c r="BO307" s="4"/>
      <c r="BP307" s="4"/>
      <c r="BQ307" s="4"/>
      <c r="BR307" s="4"/>
      <c r="BS307" s="4"/>
      <c r="BT307" s="4"/>
      <c r="BU307" s="4"/>
      <c r="BV307" s="4"/>
      <c r="BW307" s="4"/>
    </row>
    <row r="308" spans="6:75">
      <c r="F308" s="4"/>
      <c r="G308" s="4"/>
      <c r="H308" s="4"/>
      <c r="I308" s="4"/>
      <c r="J308" s="4"/>
      <c r="K308" s="4"/>
      <c r="L308" s="4"/>
      <c r="M308" s="4"/>
      <c r="N308" s="4"/>
      <c r="O308" s="4"/>
      <c r="P308" s="4"/>
      <c r="Q308" s="4"/>
      <c r="R308" s="4"/>
      <c r="S308" s="25"/>
      <c r="T308" s="4"/>
      <c r="U308" s="4"/>
      <c r="V308" s="4"/>
      <c r="W308" s="4"/>
      <c r="X308" s="4"/>
      <c r="Y308" s="4"/>
      <c r="Z308" s="4"/>
      <c r="AA308" s="4"/>
      <c r="AB308" s="4"/>
      <c r="AC308" s="4"/>
      <c r="AD308" s="4"/>
      <c r="AE308" s="4"/>
      <c r="AF308" s="4"/>
      <c r="AG308" s="4"/>
      <c r="AH308" s="4"/>
      <c r="AI308" s="4"/>
      <c r="AJ308" s="4"/>
      <c r="AK308" s="4"/>
      <c r="AL308" s="4"/>
      <c r="AM308" s="4"/>
      <c r="AN308" s="4"/>
      <c r="AO308" s="4"/>
      <c r="AP308" s="4"/>
      <c r="AQ308" s="4"/>
      <c r="AR308" s="4"/>
      <c r="AS308" s="4"/>
      <c r="AT308" s="4"/>
      <c r="AU308" s="4"/>
      <c r="AV308" s="4"/>
      <c r="AW308" s="4"/>
      <c r="AX308" s="4"/>
      <c r="AY308" s="4"/>
      <c r="AZ308" s="4"/>
      <c r="BA308" s="4"/>
      <c r="BB308" s="4"/>
      <c r="BC308" s="4"/>
      <c r="BD308" s="4"/>
      <c r="BE308" s="4"/>
      <c r="BF308" s="4"/>
      <c r="BG308" s="4"/>
      <c r="BH308" s="4"/>
      <c r="BI308" s="4"/>
      <c r="BJ308" s="4"/>
      <c r="BK308" s="4"/>
      <c r="BL308" s="4"/>
      <c r="BM308" s="4"/>
      <c r="BN308" s="4"/>
      <c r="BO308" s="4"/>
      <c r="BP308" s="4"/>
      <c r="BQ308" s="4"/>
      <c r="BR308" s="4"/>
      <c r="BS308" s="4"/>
      <c r="BT308" s="4"/>
      <c r="BU308" s="4"/>
      <c r="BV308" s="4"/>
      <c r="BW308" s="4"/>
    </row>
    <row r="309" spans="6:75">
      <c r="F309" s="4"/>
      <c r="G309" s="4"/>
      <c r="H309" s="4"/>
      <c r="I309" s="4"/>
      <c r="J309" s="4"/>
      <c r="K309" s="4"/>
      <c r="L309" s="4"/>
      <c r="M309" s="4"/>
      <c r="N309" s="4"/>
      <c r="O309" s="4"/>
      <c r="P309" s="4"/>
      <c r="Q309" s="4"/>
      <c r="R309" s="4"/>
      <c r="S309" s="25"/>
      <c r="T309" s="4"/>
      <c r="U309" s="4"/>
      <c r="V309" s="4"/>
      <c r="W309" s="4"/>
      <c r="X309" s="4"/>
      <c r="Y309" s="4"/>
      <c r="Z309" s="4"/>
      <c r="AA309" s="4"/>
      <c r="AB309" s="4"/>
      <c r="AC309" s="4"/>
      <c r="AD309" s="4"/>
      <c r="AE309" s="4"/>
      <c r="AF309" s="4"/>
      <c r="AG309" s="4"/>
      <c r="AH309" s="4"/>
      <c r="AI309" s="4"/>
      <c r="AJ309" s="4"/>
      <c r="AK309" s="4"/>
      <c r="AL309" s="4"/>
      <c r="AM309" s="4"/>
      <c r="AN309" s="4"/>
      <c r="AO309" s="4"/>
      <c r="AP309" s="4"/>
      <c r="AQ309" s="4"/>
      <c r="AR309" s="4"/>
      <c r="AS309" s="4"/>
      <c r="AT309" s="4"/>
      <c r="AU309" s="4"/>
      <c r="AV309" s="4"/>
      <c r="AW309" s="4"/>
      <c r="AX309" s="4"/>
      <c r="AY309" s="4"/>
      <c r="AZ309" s="4"/>
      <c r="BA309" s="4"/>
      <c r="BB309" s="4"/>
      <c r="BC309" s="4"/>
      <c r="BD309" s="4"/>
      <c r="BE309" s="4"/>
      <c r="BF309" s="4"/>
      <c r="BG309" s="4"/>
      <c r="BH309" s="4"/>
      <c r="BI309" s="4"/>
      <c r="BJ309" s="4"/>
      <c r="BK309" s="4"/>
      <c r="BL309" s="4"/>
      <c r="BM309" s="4"/>
      <c r="BN309" s="4"/>
      <c r="BO309" s="4"/>
      <c r="BP309" s="4"/>
      <c r="BQ309" s="4"/>
      <c r="BR309" s="4"/>
      <c r="BS309" s="4"/>
      <c r="BT309" s="4"/>
      <c r="BU309" s="4"/>
      <c r="BV309" s="4"/>
      <c r="BW309" s="4"/>
    </row>
    <row r="310" spans="6:75">
      <c r="F310" s="4"/>
      <c r="G310" s="4"/>
      <c r="H310" s="4"/>
      <c r="I310" s="4"/>
      <c r="J310" s="4"/>
      <c r="K310" s="4"/>
      <c r="L310" s="4"/>
      <c r="M310" s="4"/>
      <c r="N310" s="4"/>
      <c r="O310" s="4"/>
      <c r="P310" s="4"/>
      <c r="Q310" s="4"/>
      <c r="R310" s="4"/>
      <c r="S310" s="25"/>
      <c r="T310" s="4"/>
      <c r="U310" s="4"/>
      <c r="V310" s="4"/>
      <c r="W310" s="4"/>
      <c r="X310" s="4"/>
      <c r="Y310" s="4"/>
      <c r="Z310" s="4"/>
      <c r="AA310" s="4"/>
      <c r="AB310" s="4"/>
      <c r="AC310" s="4"/>
      <c r="AD310" s="4"/>
      <c r="AE310" s="4"/>
      <c r="AF310" s="4"/>
      <c r="AG310" s="4"/>
      <c r="AH310" s="4"/>
      <c r="AI310" s="4"/>
      <c r="AJ310" s="4"/>
      <c r="AK310" s="4"/>
      <c r="AL310" s="4"/>
      <c r="AM310" s="4"/>
      <c r="AN310" s="4"/>
      <c r="AO310" s="4"/>
      <c r="AP310" s="4"/>
      <c r="AQ310" s="4"/>
      <c r="AR310" s="4"/>
      <c r="AS310" s="4"/>
      <c r="AT310" s="4"/>
      <c r="AU310" s="4"/>
      <c r="AV310" s="4"/>
      <c r="AW310" s="4"/>
      <c r="AX310" s="4"/>
      <c r="AY310" s="4"/>
      <c r="AZ310" s="4"/>
      <c r="BA310" s="4"/>
      <c r="BB310" s="4"/>
      <c r="BC310" s="4"/>
      <c r="BD310" s="4"/>
      <c r="BE310" s="4"/>
      <c r="BF310" s="4"/>
      <c r="BG310" s="4"/>
      <c r="BH310" s="4"/>
      <c r="BI310" s="4"/>
      <c r="BJ310" s="4"/>
      <c r="BK310" s="4"/>
      <c r="BL310" s="4"/>
      <c r="BM310" s="4"/>
      <c r="BN310" s="4"/>
      <c r="BO310" s="4"/>
      <c r="BP310" s="4"/>
      <c r="BQ310" s="4"/>
      <c r="BR310" s="4"/>
      <c r="BS310" s="4"/>
      <c r="BT310" s="4"/>
      <c r="BU310" s="4"/>
      <c r="BV310" s="4"/>
      <c r="BW310" s="4"/>
    </row>
    <row r="311" spans="6:75">
      <c r="F311" s="4"/>
      <c r="G311" s="4"/>
      <c r="H311" s="4"/>
      <c r="I311" s="4"/>
      <c r="J311" s="4"/>
      <c r="K311" s="4"/>
      <c r="L311" s="4"/>
      <c r="M311" s="4"/>
      <c r="N311" s="4"/>
      <c r="O311" s="4"/>
      <c r="P311" s="4"/>
      <c r="Q311" s="4"/>
      <c r="R311" s="4"/>
      <c r="S311" s="25"/>
      <c r="T311" s="4"/>
      <c r="U311" s="4"/>
      <c r="V311" s="4"/>
      <c r="W311" s="4"/>
      <c r="X311" s="4"/>
      <c r="Y311" s="4"/>
      <c r="Z311" s="4"/>
      <c r="AA311" s="4"/>
      <c r="AB311" s="4"/>
      <c r="AC311" s="4"/>
      <c r="AD311" s="4"/>
      <c r="AE311" s="4"/>
      <c r="AF311" s="4"/>
      <c r="AG311" s="4"/>
      <c r="AH311" s="4"/>
      <c r="AI311" s="4"/>
      <c r="AJ311" s="4"/>
      <c r="AK311" s="4"/>
      <c r="AL311" s="4"/>
      <c r="AM311" s="4"/>
      <c r="AN311" s="4"/>
      <c r="AO311" s="4"/>
      <c r="AP311" s="4"/>
      <c r="AQ311" s="4"/>
      <c r="AR311" s="4"/>
      <c r="AS311" s="4"/>
      <c r="AT311" s="4"/>
      <c r="AU311" s="4"/>
      <c r="AV311" s="4"/>
      <c r="AW311" s="4"/>
      <c r="AX311" s="4"/>
      <c r="AY311" s="4"/>
      <c r="AZ311" s="4"/>
      <c r="BA311" s="4"/>
      <c r="BB311" s="4"/>
      <c r="BC311" s="4"/>
      <c r="BD311" s="4"/>
      <c r="BE311" s="4"/>
      <c r="BF311" s="4"/>
      <c r="BG311" s="4"/>
      <c r="BH311" s="4"/>
      <c r="BI311" s="4"/>
      <c r="BJ311" s="4"/>
      <c r="BK311" s="4"/>
      <c r="BL311" s="4"/>
      <c r="BM311" s="4"/>
      <c r="BN311" s="4"/>
      <c r="BO311" s="4"/>
      <c r="BP311" s="4"/>
      <c r="BQ311" s="4"/>
      <c r="BR311" s="4"/>
      <c r="BS311" s="4"/>
      <c r="BT311" s="4"/>
      <c r="BU311" s="4"/>
      <c r="BV311" s="4"/>
      <c r="BW311" s="4"/>
    </row>
    <row r="312" spans="6:75">
      <c r="F312" s="4"/>
      <c r="G312" s="4"/>
      <c r="H312" s="4"/>
      <c r="I312" s="4"/>
      <c r="J312" s="4"/>
      <c r="K312" s="4"/>
      <c r="L312" s="4"/>
      <c r="M312" s="4"/>
      <c r="N312" s="4"/>
      <c r="O312" s="4"/>
      <c r="P312" s="4"/>
      <c r="Q312" s="4"/>
      <c r="R312" s="4"/>
      <c r="S312" s="25"/>
      <c r="T312" s="4"/>
      <c r="U312" s="4"/>
      <c r="V312" s="4"/>
      <c r="W312" s="4"/>
      <c r="X312" s="4"/>
      <c r="Y312" s="4"/>
      <c r="Z312" s="4"/>
      <c r="AA312" s="4"/>
      <c r="AB312" s="4"/>
      <c r="AC312" s="4"/>
      <c r="AD312" s="4"/>
      <c r="AE312" s="4"/>
      <c r="AF312" s="4"/>
      <c r="AG312" s="4"/>
      <c r="AH312" s="4"/>
      <c r="AI312" s="4"/>
      <c r="AJ312" s="4"/>
      <c r="AK312" s="4"/>
      <c r="AL312" s="4"/>
      <c r="AM312" s="4"/>
      <c r="AN312" s="4"/>
      <c r="AO312" s="4"/>
      <c r="AP312" s="4"/>
      <c r="AQ312" s="4"/>
      <c r="AR312" s="4"/>
      <c r="AS312" s="4"/>
      <c r="AT312" s="4"/>
      <c r="AU312" s="4"/>
      <c r="AV312" s="4"/>
      <c r="AW312" s="4"/>
      <c r="AX312" s="4"/>
      <c r="AY312" s="4"/>
      <c r="AZ312" s="4"/>
      <c r="BA312" s="4"/>
      <c r="BB312" s="4"/>
      <c r="BC312" s="4"/>
      <c r="BD312" s="4"/>
      <c r="BE312" s="4"/>
      <c r="BF312" s="4"/>
      <c r="BG312" s="4"/>
      <c r="BH312" s="4"/>
      <c r="BI312" s="4"/>
      <c r="BJ312" s="4"/>
      <c r="BK312" s="4"/>
      <c r="BL312" s="4"/>
      <c r="BM312" s="4"/>
      <c r="BN312" s="4"/>
      <c r="BO312" s="4"/>
      <c r="BP312" s="4"/>
      <c r="BQ312" s="4"/>
      <c r="BR312" s="4"/>
      <c r="BS312" s="4"/>
      <c r="BT312" s="4"/>
      <c r="BU312" s="4"/>
      <c r="BV312" s="4"/>
      <c r="BW312" s="4"/>
    </row>
    <row r="313" spans="6:75">
      <c r="F313" s="4"/>
      <c r="G313" s="4"/>
      <c r="H313" s="4"/>
      <c r="I313" s="4"/>
      <c r="J313" s="4"/>
      <c r="K313" s="4"/>
      <c r="L313" s="4"/>
      <c r="M313" s="4"/>
      <c r="N313" s="4"/>
      <c r="O313" s="4"/>
      <c r="P313" s="4"/>
      <c r="Q313" s="4"/>
      <c r="R313" s="4"/>
      <c r="S313" s="25"/>
      <c r="T313" s="4"/>
      <c r="U313" s="4"/>
      <c r="V313" s="4"/>
      <c r="W313" s="4"/>
      <c r="X313" s="4"/>
      <c r="Y313" s="4"/>
      <c r="Z313" s="4"/>
      <c r="AA313" s="4"/>
      <c r="AB313" s="4"/>
      <c r="AC313" s="4"/>
      <c r="AD313" s="4"/>
      <c r="AE313" s="4"/>
      <c r="AF313" s="4"/>
      <c r="AG313" s="4"/>
      <c r="AH313" s="4"/>
      <c r="AI313" s="4"/>
      <c r="AJ313" s="4"/>
      <c r="AK313" s="4"/>
      <c r="AL313" s="4"/>
      <c r="AM313" s="4"/>
      <c r="AN313" s="4"/>
      <c r="AO313" s="4"/>
      <c r="AP313" s="4"/>
      <c r="AQ313" s="4"/>
      <c r="AR313" s="4"/>
      <c r="AS313" s="4"/>
      <c r="AT313" s="4"/>
      <c r="AU313" s="4"/>
      <c r="AV313" s="4"/>
      <c r="AW313" s="4"/>
      <c r="AX313" s="4"/>
      <c r="AY313" s="4"/>
      <c r="AZ313" s="4"/>
      <c r="BA313" s="4"/>
      <c r="BB313" s="4"/>
      <c r="BC313" s="4"/>
      <c r="BD313" s="4"/>
      <c r="BE313" s="4"/>
      <c r="BF313" s="4"/>
      <c r="BG313" s="4"/>
      <c r="BH313" s="4"/>
      <c r="BI313" s="4"/>
      <c r="BJ313" s="4"/>
      <c r="BK313" s="4"/>
      <c r="BL313" s="4"/>
      <c r="BM313" s="4"/>
      <c r="BN313" s="4"/>
      <c r="BO313" s="4"/>
      <c r="BP313" s="4"/>
      <c r="BQ313" s="4"/>
      <c r="BR313" s="4"/>
      <c r="BS313" s="4"/>
      <c r="BT313" s="4"/>
      <c r="BU313" s="4"/>
      <c r="BV313" s="4"/>
      <c r="BW313" s="4"/>
    </row>
    <row r="314" spans="6:75">
      <c r="F314" s="4"/>
      <c r="G314" s="4"/>
      <c r="H314" s="4"/>
      <c r="I314" s="4"/>
      <c r="J314" s="4"/>
      <c r="K314" s="4"/>
      <c r="L314" s="4"/>
      <c r="M314" s="4"/>
      <c r="N314" s="4"/>
      <c r="O314" s="4"/>
      <c r="P314" s="4"/>
      <c r="Q314" s="4"/>
      <c r="R314" s="4"/>
      <c r="S314" s="25"/>
      <c r="T314" s="4"/>
      <c r="U314" s="4"/>
      <c r="V314" s="4"/>
      <c r="W314" s="4"/>
      <c r="X314" s="4"/>
      <c r="Y314" s="4"/>
      <c r="Z314" s="4"/>
      <c r="AA314" s="4"/>
      <c r="AB314" s="4"/>
      <c r="AC314" s="4"/>
      <c r="AD314" s="4"/>
      <c r="AE314" s="4"/>
      <c r="AF314" s="4"/>
      <c r="AG314" s="4"/>
      <c r="AH314" s="4"/>
      <c r="AI314" s="4"/>
      <c r="AJ314" s="4"/>
      <c r="AK314" s="4"/>
      <c r="AL314" s="4"/>
      <c r="AM314" s="4"/>
      <c r="AN314" s="4"/>
      <c r="AO314" s="4"/>
      <c r="AP314" s="4"/>
      <c r="AQ314" s="4"/>
      <c r="AR314" s="4"/>
      <c r="AS314" s="4"/>
      <c r="AT314" s="4"/>
      <c r="AU314" s="4"/>
      <c r="AV314" s="4"/>
      <c r="AW314" s="4"/>
      <c r="AX314" s="4"/>
      <c r="AY314" s="4"/>
      <c r="AZ314" s="4"/>
      <c r="BA314" s="4"/>
      <c r="BB314" s="4"/>
      <c r="BC314" s="4"/>
      <c r="BD314" s="4"/>
      <c r="BE314" s="4"/>
      <c r="BF314" s="4"/>
      <c r="BG314" s="4"/>
      <c r="BH314" s="4"/>
      <c r="BI314" s="4"/>
      <c r="BJ314" s="4"/>
      <c r="BK314" s="4"/>
      <c r="BL314" s="4"/>
      <c r="BM314" s="4"/>
      <c r="BN314" s="4"/>
      <c r="BO314" s="4"/>
      <c r="BP314" s="4"/>
      <c r="BQ314" s="4"/>
      <c r="BR314" s="4"/>
      <c r="BS314" s="4"/>
      <c r="BT314" s="4"/>
      <c r="BU314" s="4"/>
      <c r="BV314" s="4"/>
      <c r="BW314" s="4"/>
    </row>
    <row r="315" spans="6:75">
      <c r="F315" s="4"/>
      <c r="G315" s="4"/>
      <c r="H315" s="4"/>
      <c r="I315" s="4"/>
      <c r="J315" s="4"/>
      <c r="K315" s="4"/>
      <c r="L315" s="4"/>
      <c r="M315" s="4"/>
      <c r="N315" s="4"/>
      <c r="O315" s="4"/>
      <c r="P315" s="4"/>
      <c r="Q315" s="4"/>
      <c r="R315" s="4"/>
      <c r="S315" s="25"/>
      <c r="T315" s="4"/>
      <c r="U315" s="4"/>
      <c r="V315" s="4"/>
      <c r="W315" s="4"/>
      <c r="X315" s="4"/>
      <c r="Y315" s="4"/>
      <c r="Z315" s="4"/>
      <c r="AA315" s="4"/>
      <c r="AB315" s="4"/>
      <c r="AC315" s="4"/>
      <c r="AD315" s="4"/>
      <c r="AE315" s="4"/>
      <c r="AF315" s="4"/>
      <c r="AG315" s="4"/>
      <c r="AH315" s="4"/>
      <c r="AI315" s="4"/>
      <c r="AJ315" s="4"/>
      <c r="AK315" s="4"/>
      <c r="AL315" s="4"/>
      <c r="AM315" s="4"/>
      <c r="AN315" s="4"/>
      <c r="AO315" s="4"/>
      <c r="AP315" s="4"/>
      <c r="AQ315" s="4"/>
      <c r="AR315" s="4"/>
      <c r="AS315" s="4"/>
      <c r="AT315" s="4"/>
      <c r="AU315" s="4"/>
      <c r="AV315" s="4"/>
      <c r="AW315" s="4"/>
      <c r="AX315" s="4"/>
      <c r="AY315" s="4"/>
      <c r="AZ315" s="4"/>
      <c r="BA315" s="4"/>
      <c r="BB315" s="4"/>
      <c r="BC315" s="4"/>
      <c r="BD315" s="4"/>
      <c r="BE315" s="4"/>
      <c r="BF315" s="4"/>
      <c r="BG315" s="4"/>
      <c r="BH315" s="4"/>
      <c r="BI315" s="4"/>
      <c r="BJ315" s="4"/>
      <c r="BK315" s="4"/>
      <c r="BL315" s="4"/>
      <c r="BM315" s="4"/>
      <c r="BN315" s="4"/>
      <c r="BO315" s="4"/>
      <c r="BP315" s="4"/>
      <c r="BQ315" s="4"/>
      <c r="BR315" s="4"/>
      <c r="BS315" s="4"/>
      <c r="BT315" s="4"/>
      <c r="BU315" s="4"/>
      <c r="BV315" s="4"/>
      <c r="BW315" s="4"/>
    </row>
    <row r="316" spans="6:75">
      <c r="F316" s="4"/>
      <c r="G316" s="4"/>
      <c r="H316" s="4"/>
      <c r="I316" s="4"/>
      <c r="J316" s="4"/>
      <c r="K316" s="4"/>
      <c r="L316" s="4"/>
      <c r="M316" s="4"/>
      <c r="N316" s="4"/>
      <c r="O316" s="4"/>
      <c r="P316" s="4"/>
      <c r="Q316" s="4"/>
      <c r="R316" s="4"/>
      <c r="S316" s="25"/>
      <c r="T316" s="4"/>
      <c r="U316" s="4"/>
      <c r="V316" s="4"/>
      <c r="W316" s="4"/>
      <c r="X316" s="4"/>
      <c r="Y316" s="4"/>
      <c r="Z316" s="4"/>
      <c r="AA316" s="4"/>
      <c r="AB316" s="4"/>
      <c r="AC316" s="4"/>
      <c r="AD316" s="4"/>
      <c r="AE316" s="4"/>
      <c r="AF316" s="4"/>
      <c r="AG316" s="4"/>
      <c r="AH316" s="4"/>
      <c r="AI316" s="4"/>
      <c r="AJ316" s="4"/>
      <c r="AK316" s="4"/>
      <c r="AL316" s="4"/>
      <c r="AM316" s="4"/>
      <c r="AN316" s="4"/>
      <c r="AO316" s="4"/>
      <c r="AP316" s="4"/>
      <c r="AQ316" s="4"/>
      <c r="AR316" s="4"/>
      <c r="AS316" s="4"/>
      <c r="AT316" s="4"/>
      <c r="AU316" s="4"/>
      <c r="AV316" s="4"/>
      <c r="AW316" s="4"/>
      <c r="AX316" s="4"/>
      <c r="AY316" s="4"/>
      <c r="AZ316" s="4"/>
      <c r="BA316" s="4"/>
      <c r="BB316" s="4"/>
      <c r="BC316" s="4"/>
      <c r="BD316" s="4"/>
      <c r="BE316" s="4"/>
      <c r="BF316" s="4"/>
      <c r="BG316" s="4"/>
      <c r="BH316" s="4"/>
      <c r="BI316" s="4"/>
      <c r="BJ316" s="4"/>
      <c r="BK316" s="4"/>
      <c r="BL316" s="4"/>
      <c r="BM316" s="4"/>
      <c r="BN316" s="4"/>
      <c r="BO316" s="4"/>
      <c r="BP316" s="4"/>
      <c r="BQ316" s="4"/>
      <c r="BR316" s="4"/>
      <c r="BS316" s="4"/>
      <c r="BT316" s="4"/>
      <c r="BU316" s="4"/>
      <c r="BV316" s="4"/>
      <c r="BW316" s="4"/>
    </row>
    <row r="317" spans="6:75">
      <c r="F317" s="4"/>
      <c r="G317" s="4"/>
      <c r="H317" s="4"/>
      <c r="I317" s="4"/>
      <c r="J317" s="4"/>
      <c r="K317" s="4"/>
      <c r="L317" s="4"/>
      <c r="M317" s="4"/>
      <c r="N317" s="4"/>
      <c r="O317" s="4"/>
      <c r="P317" s="4"/>
      <c r="Q317" s="4"/>
      <c r="R317" s="4"/>
      <c r="S317" s="25"/>
      <c r="T317" s="4"/>
      <c r="U317" s="4"/>
      <c r="V317" s="4"/>
      <c r="W317" s="4"/>
      <c r="X317" s="4"/>
      <c r="Y317" s="4"/>
      <c r="Z317" s="4"/>
      <c r="AA317" s="4"/>
      <c r="AB317" s="4"/>
      <c r="AC317" s="4"/>
      <c r="AD317" s="4"/>
      <c r="AE317" s="4"/>
      <c r="AF317" s="4"/>
      <c r="AG317" s="4"/>
      <c r="AH317" s="4"/>
      <c r="AI317" s="4"/>
      <c r="AJ317" s="4"/>
      <c r="AK317" s="4"/>
      <c r="AL317" s="4"/>
      <c r="AM317" s="4"/>
      <c r="AN317" s="4"/>
      <c r="AO317" s="4"/>
      <c r="AP317" s="4"/>
      <c r="AQ317" s="4"/>
      <c r="AR317" s="4"/>
      <c r="AS317" s="4"/>
      <c r="AT317" s="4"/>
      <c r="AU317" s="4"/>
      <c r="AV317" s="4"/>
      <c r="AW317" s="4"/>
      <c r="AX317" s="4"/>
      <c r="AY317" s="4"/>
      <c r="AZ317" s="4"/>
      <c r="BA317" s="4"/>
      <c r="BB317" s="4"/>
      <c r="BC317" s="4"/>
      <c r="BD317" s="4"/>
      <c r="BE317" s="4"/>
      <c r="BF317" s="4"/>
      <c r="BG317" s="4"/>
      <c r="BH317" s="4"/>
      <c r="BI317" s="4"/>
      <c r="BJ317" s="4"/>
      <c r="BK317" s="4"/>
      <c r="BL317" s="4"/>
      <c r="BM317" s="4"/>
      <c r="BN317" s="4"/>
      <c r="BO317" s="4"/>
      <c r="BP317" s="4"/>
      <c r="BQ317" s="4"/>
      <c r="BR317" s="4"/>
      <c r="BS317" s="4"/>
      <c r="BT317" s="4"/>
      <c r="BU317" s="4"/>
      <c r="BV317" s="4"/>
      <c r="BW317" s="4"/>
    </row>
    <row r="318" spans="6:75">
      <c r="F318" s="4"/>
      <c r="G318" s="4"/>
      <c r="H318" s="4"/>
      <c r="I318" s="4"/>
      <c r="J318" s="4"/>
      <c r="K318" s="4"/>
      <c r="L318" s="4"/>
      <c r="M318" s="4"/>
      <c r="N318" s="4"/>
      <c r="O318" s="4"/>
      <c r="P318" s="4"/>
      <c r="Q318" s="4"/>
      <c r="R318" s="4"/>
      <c r="S318" s="25"/>
      <c r="T318" s="4"/>
      <c r="U318" s="4"/>
      <c r="V318" s="4"/>
      <c r="W318" s="4"/>
      <c r="X318" s="4"/>
      <c r="Y318" s="4"/>
      <c r="Z318" s="4"/>
      <c r="AA318" s="4"/>
      <c r="AB318" s="4"/>
      <c r="AC318" s="4"/>
      <c r="AD318" s="4"/>
      <c r="AE318" s="4"/>
      <c r="AF318" s="4"/>
      <c r="AG318" s="4"/>
      <c r="AH318" s="4"/>
      <c r="AI318" s="4"/>
      <c r="AJ318" s="4"/>
      <c r="AK318" s="4"/>
      <c r="AL318" s="4"/>
      <c r="AM318" s="4"/>
      <c r="AN318" s="4"/>
      <c r="AO318" s="4"/>
      <c r="AP318" s="4"/>
      <c r="AQ318" s="4"/>
      <c r="AR318" s="4"/>
      <c r="AS318" s="4"/>
      <c r="AT318" s="4"/>
      <c r="AU318" s="4"/>
      <c r="AV318" s="4"/>
      <c r="AW318" s="4"/>
      <c r="AX318" s="4"/>
      <c r="AY318" s="4"/>
      <c r="AZ318" s="4"/>
      <c r="BA318" s="4"/>
      <c r="BB318" s="4"/>
      <c r="BC318" s="4"/>
      <c r="BD318" s="4"/>
      <c r="BE318" s="4"/>
      <c r="BF318" s="4"/>
      <c r="BG318" s="4"/>
      <c r="BH318" s="4"/>
      <c r="BI318" s="4"/>
      <c r="BJ318" s="4"/>
      <c r="BK318" s="4"/>
      <c r="BL318" s="4"/>
      <c r="BM318" s="4"/>
      <c r="BN318" s="4"/>
      <c r="BO318" s="4"/>
      <c r="BP318" s="4"/>
      <c r="BQ318" s="4"/>
      <c r="BR318" s="4"/>
      <c r="BS318" s="4"/>
      <c r="BT318" s="4"/>
      <c r="BU318" s="4"/>
      <c r="BV318" s="4"/>
      <c r="BW318" s="4"/>
    </row>
    <row r="319" spans="6:75">
      <c r="F319" s="4"/>
      <c r="G319" s="4"/>
      <c r="H319" s="4"/>
      <c r="I319" s="4"/>
      <c r="J319" s="4"/>
      <c r="K319" s="4"/>
      <c r="L319" s="4"/>
      <c r="M319" s="4"/>
      <c r="N319" s="4"/>
      <c r="O319" s="4"/>
      <c r="P319" s="4"/>
      <c r="Q319" s="4"/>
      <c r="R319" s="4"/>
      <c r="S319" s="25"/>
      <c r="T319" s="4"/>
      <c r="U319" s="4"/>
      <c r="V319" s="4"/>
      <c r="W319" s="4"/>
      <c r="X319" s="4"/>
      <c r="Y319" s="4"/>
      <c r="Z319" s="4"/>
      <c r="AA319" s="4"/>
      <c r="AB319" s="4"/>
      <c r="AC319" s="4"/>
      <c r="AD319" s="4"/>
      <c r="AE319" s="4"/>
      <c r="AF319" s="4"/>
      <c r="AG319" s="4"/>
      <c r="AH319" s="4"/>
      <c r="AI319" s="4"/>
      <c r="AJ319" s="4"/>
      <c r="AK319" s="4"/>
      <c r="AL319" s="4"/>
      <c r="AM319" s="4"/>
      <c r="AN319" s="4"/>
      <c r="AO319" s="4"/>
      <c r="AP319" s="4"/>
      <c r="AQ319" s="4"/>
      <c r="AR319" s="4"/>
      <c r="AS319" s="4"/>
      <c r="AT319" s="4"/>
      <c r="AU319" s="4"/>
      <c r="AV319" s="4"/>
      <c r="AW319" s="4"/>
      <c r="AX319" s="4"/>
      <c r="AY319" s="4"/>
      <c r="AZ319" s="4"/>
      <c r="BA319" s="4"/>
      <c r="BB319" s="4"/>
      <c r="BC319" s="4"/>
      <c r="BD319" s="4"/>
      <c r="BE319" s="4"/>
      <c r="BF319" s="4"/>
      <c r="BG319" s="4"/>
      <c r="BH319" s="4"/>
      <c r="BI319" s="4"/>
      <c r="BJ319" s="4"/>
      <c r="BK319" s="4"/>
      <c r="BL319" s="4"/>
      <c r="BM319" s="4"/>
      <c r="BN319" s="4"/>
      <c r="BO319" s="4"/>
      <c r="BP319" s="4"/>
      <c r="BQ319" s="4"/>
      <c r="BR319" s="4"/>
      <c r="BS319" s="4"/>
      <c r="BT319" s="4"/>
      <c r="BU319" s="4"/>
      <c r="BV319" s="4"/>
      <c r="BW319" s="4"/>
    </row>
    <row r="320" spans="6:75">
      <c r="F320" s="4"/>
      <c r="G320" s="4"/>
      <c r="H320" s="4"/>
      <c r="I320" s="4"/>
      <c r="J320" s="4"/>
      <c r="K320" s="4"/>
      <c r="L320" s="4"/>
      <c r="M320" s="4"/>
      <c r="N320" s="4"/>
      <c r="O320" s="4"/>
      <c r="P320" s="4"/>
      <c r="Q320" s="4"/>
      <c r="R320" s="4"/>
      <c r="S320" s="25"/>
      <c r="T320" s="4"/>
      <c r="U320" s="4"/>
      <c r="V320" s="4"/>
      <c r="W320" s="4"/>
      <c r="X320" s="4"/>
      <c r="Y320" s="4"/>
      <c r="Z320" s="4"/>
      <c r="AA320" s="4"/>
      <c r="AB320" s="4"/>
      <c r="AC320" s="4"/>
      <c r="AD320" s="4"/>
      <c r="AE320" s="4"/>
      <c r="AF320" s="4"/>
      <c r="AG320" s="4"/>
      <c r="AH320" s="4"/>
      <c r="AI320" s="4"/>
      <c r="AJ320" s="4"/>
      <c r="AK320" s="4"/>
      <c r="AL320" s="4"/>
      <c r="AM320" s="4"/>
      <c r="AN320" s="4"/>
      <c r="AO320" s="4"/>
      <c r="AP320" s="4"/>
      <c r="AQ320" s="4"/>
      <c r="AR320" s="4"/>
      <c r="AS320" s="4"/>
      <c r="AT320" s="4"/>
      <c r="AU320" s="4"/>
      <c r="AV320" s="4"/>
      <c r="AW320" s="4"/>
      <c r="AX320" s="4"/>
      <c r="AY320" s="4"/>
      <c r="AZ320" s="4"/>
      <c r="BA320" s="4"/>
      <c r="BB320" s="4"/>
      <c r="BC320" s="4"/>
      <c r="BD320" s="4"/>
      <c r="BE320" s="4"/>
      <c r="BF320" s="4"/>
      <c r="BG320" s="4"/>
      <c r="BH320" s="4"/>
      <c r="BI320" s="4"/>
      <c r="BJ320" s="4"/>
      <c r="BK320" s="4"/>
      <c r="BL320" s="4"/>
      <c r="BM320" s="4"/>
      <c r="BN320" s="4"/>
      <c r="BO320" s="4"/>
      <c r="BP320" s="4"/>
      <c r="BQ320" s="4"/>
      <c r="BR320" s="4"/>
      <c r="BS320" s="4"/>
      <c r="BT320" s="4"/>
      <c r="BU320" s="4"/>
      <c r="BV320" s="4"/>
      <c r="BW320" s="4"/>
    </row>
    <row r="321" spans="6:75">
      <c r="F321" s="4"/>
      <c r="G321" s="4"/>
      <c r="H321" s="4"/>
      <c r="I321" s="4"/>
      <c r="J321" s="4"/>
      <c r="K321" s="4"/>
      <c r="L321" s="4"/>
      <c r="M321" s="4"/>
      <c r="N321" s="4"/>
      <c r="O321" s="4"/>
      <c r="P321" s="4"/>
      <c r="Q321" s="4"/>
      <c r="R321" s="4"/>
      <c r="S321" s="25"/>
      <c r="T321" s="4"/>
      <c r="U321" s="4"/>
      <c r="V321" s="4"/>
      <c r="W321" s="4"/>
      <c r="X321" s="4"/>
      <c r="Y321" s="4"/>
      <c r="Z321" s="4"/>
      <c r="AA321" s="4"/>
      <c r="AB321" s="4"/>
      <c r="AC321" s="4"/>
      <c r="AD321" s="4"/>
      <c r="AE321" s="4"/>
      <c r="AF321" s="4"/>
      <c r="AG321" s="4"/>
      <c r="AH321" s="4"/>
      <c r="AI321" s="4"/>
      <c r="AJ321" s="4"/>
      <c r="AK321" s="4"/>
      <c r="AL321" s="4"/>
      <c r="AM321" s="4"/>
      <c r="AN321" s="4"/>
      <c r="AO321" s="4"/>
      <c r="AP321" s="4"/>
      <c r="AQ321" s="4"/>
      <c r="AR321" s="4"/>
      <c r="AS321" s="4"/>
      <c r="AT321" s="4"/>
      <c r="AU321" s="4"/>
      <c r="AV321" s="4"/>
      <c r="AW321" s="4"/>
      <c r="AX321" s="4"/>
      <c r="AY321" s="4"/>
      <c r="AZ321" s="4"/>
      <c r="BA321" s="4"/>
      <c r="BB321" s="4"/>
      <c r="BC321" s="4"/>
      <c r="BD321" s="4"/>
      <c r="BE321" s="4"/>
      <c r="BF321" s="4"/>
      <c r="BG321" s="4"/>
      <c r="BH321" s="4"/>
      <c r="BI321" s="4"/>
      <c r="BJ321" s="4"/>
      <c r="BK321" s="4"/>
      <c r="BL321" s="4"/>
      <c r="BM321" s="4"/>
      <c r="BN321" s="4"/>
      <c r="BO321" s="4"/>
      <c r="BP321" s="4"/>
      <c r="BQ321" s="4"/>
      <c r="BR321" s="4"/>
      <c r="BS321" s="4"/>
      <c r="BT321" s="4"/>
      <c r="BU321" s="4"/>
      <c r="BV321" s="4"/>
      <c r="BW321" s="4"/>
    </row>
    <row r="322" spans="6:75">
      <c r="F322" s="4"/>
      <c r="G322" s="4"/>
      <c r="H322" s="4"/>
      <c r="I322" s="4"/>
      <c r="J322" s="4"/>
      <c r="K322" s="4"/>
      <c r="L322" s="4"/>
      <c r="M322" s="4"/>
      <c r="N322" s="4"/>
      <c r="O322" s="4"/>
      <c r="P322" s="4"/>
      <c r="Q322" s="4"/>
      <c r="R322" s="4"/>
      <c r="S322" s="25"/>
      <c r="T322" s="4"/>
      <c r="U322" s="4"/>
      <c r="V322" s="4"/>
      <c r="W322" s="4"/>
      <c r="X322" s="4"/>
      <c r="Y322" s="4"/>
      <c r="Z322" s="4"/>
      <c r="AA322" s="4"/>
      <c r="AB322" s="4"/>
      <c r="AC322" s="4"/>
      <c r="AD322" s="4"/>
      <c r="AE322" s="4"/>
      <c r="AF322" s="4"/>
      <c r="AG322" s="4"/>
      <c r="AH322" s="4"/>
      <c r="AI322" s="4"/>
      <c r="AJ322" s="4"/>
      <c r="AK322" s="4"/>
      <c r="AL322" s="4"/>
      <c r="AM322" s="4"/>
      <c r="AN322" s="4"/>
      <c r="AO322" s="4"/>
      <c r="AP322" s="4"/>
      <c r="AQ322" s="4"/>
      <c r="AR322" s="4"/>
      <c r="AS322" s="4"/>
      <c r="AT322" s="4"/>
      <c r="AU322" s="4"/>
      <c r="AV322" s="4"/>
      <c r="AW322" s="4"/>
      <c r="AX322" s="4"/>
      <c r="AY322" s="4"/>
      <c r="AZ322" s="4"/>
      <c r="BA322" s="4"/>
      <c r="BB322" s="4"/>
      <c r="BC322" s="4"/>
      <c r="BD322" s="4"/>
      <c r="BE322" s="4"/>
      <c r="BF322" s="4"/>
      <c r="BG322" s="4"/>
      <c r="BH322" s="4"/>
      <c r="BI322" s="4"/>
      <c r="BJ322" s="4"/>
      <c r="BK322" s="4"/>
      <c r="BL322" s="4"/>
      <c r="BM322" s="4"/>
      <c r="BN322" s="4"/>
      <c r="BO322" s="4"/>
      <c r="BP322" s="4"/>
      <c r="BQ322" s="4"/>
      <c r="BR322" s="4"/>
      <c r="BS322" s="4"/>
      <c r="BT322" s="4"/>
      <c r="BU322" s="4"/>
      <c r="BV322" s="4"/>
      <c r="BW322" s="4"/>
    </row>
    <row r="323" spans="6:75">
      <c r="F323" s="4"/>
      <c r="G323" s="4"/>
      <c r="H323" s="4"/>
      <c r="I323" s="4"/>
      <c r="J323" s="4"/>
      <c r="K323" s="4"/>
      <c r="L323" s="4"/>
      <c r="M323" s="4"/>
      <c r="N323" s="4"/>
      <c r="O323" s="4"/>
      <c r="P323" s="4"/>
      <c r="Q323" s="4"/>
      <c r="R323" s="4"/>
      <c r="S323" s="25"/>
      <c r="T323" s="4"/>
      <c r="U323" s="4"/>
      <c r="V323" s="4"/>
      <c r="W323" s="4"/>
      <c r="X323" s="4"/>
      <c r="Y323" s="4"/>
      <c r="Z323" s="4"/>
      <c r="AA323" s="4"/>
      <c r="AB323" s="4"/>
      <c r="AC323" s="4"/>
      <c r="AD323" s="4"/>
      <c r="AE323" s="4"/>
      <c r="AF323" s="4"/>
      <c r="AG323" s="4"/>
      <c r="AH323" s="4"/>
      <c r="AI323" s="4"/>
      <c r="AJ323" s="4"/>
      <c r="AK323" s="4"/>
      <c r="AL323" s="4"/>
      <c r="AM323" s="4"/>
      <c r="AN323" s="4"/>
      <c r="AO323" s="4"/>
      <c r="AP323" s="4"/>
      <c r="AQ323" s="4"/>
      <c r="AR323" s="4"/>
      <c r="AS323" s="4"/>
      <c r="AT323" s="4"/>
      <c r="AU323" s="4"/>
      <c r="AV323" s="4"/>
      <c r="AW323" s="4"/>
      <c r="AX323" s="4"/>
      <c r="AY323" s="4"/>
      <c r="AZ323" s="4"/>
      <c r="BA323" s="4"/>
      <c r="BB323" s="4"/>
      <c r="BC323" s="4"/>
      <c r="BD323" s="4"/>
      <c r="BE323" s="4"/>
      <c r="BF323" s="4"/>
      <c r="BG323" s="4"/>
      <c r="BH323" s="4"/>
      <c r="BI323" s="4"/>
      <c r="BJ323" s="4"/>
      <c r="BK323" s="4"/>
      <c r="BL323" s="4"/>
      <c r="BM323" s="4"/>
      <c r="BN323" s="4"/>
      <c r="BO323" s="4"/>
      <c r="BP323" s="4"/>
      <c r="BQ323" s="4"/>
      <c r="BR323" s="4"/>
      <c r="BS323" s="4"/>
      <c r="BT323" s="4"/>
      <c r="BU323" s="4"/>
      <c r="BV323" s="4"/>
      <c r="BW323" s="4"/>
    </row>
    <row r="324" spans="6:75">
      <c r="F324" s="4"/>
      <c r="G324" s="4"/>
      <c r="H324" s="4"/>
      <c r="I324" s="4"/>
      <c r="J324" s="4"/>
      <c r="K324" s="4"/>
      <c r="L324" s="4"/>
      <c r="M324" s="4"/>
      <c r="N324" s="4"/>
      <c r="O324" s="4"/>
      <c r="P324" s="4"/>
      <c r="Q324" s="4"/>
      <c r="R324" s="4"/>
      <c r="S324" s="25"/>
      <c r="T324" s="4"/>
      <c r="U324" s="4"/>
      <c r="V324" s="4"/>
      <c r="W324" s="4"/>
      <c r="X324" s="4"/>
      <c r="Y324" s="4"/>
      <c r="Z324" s="4"/>
      <c r="AA324" s="4"/>
      <c r="AB324" s="4"/>
      <c r="AC324" s="4"/>
      <c r="AD324" s="4"/>
      <c r="AE324" s="4"/>
      <c r="AF324" s="4"/>
      <c r="AG324" s="4"/>
      <c r="AH324" s="4"/>
      <c r="AI324" s="4"/>
      <c r="AJ324" s="4"/>
      <c r="AK324" s="4"/>
      <c r="AL324" s="4"/>
      <c r="AM324" s="4"/>
      <c r="AN324" s="4"/>
      <c r="AO324" s="4"/>
      <c r="AP324" s="4"/>
      <c r="AQ324" s="4"/>
      <c r="AR324" s="4"/>
      <c r="AS324" s="4"/>
      <c r="AT324" s="4"/>
      <c r="AU324" s="4"/>
      <c r="AV324" s="4"/>
      <c r="AW324" s="4"/>
      <c r="AX324" s="4"/>
      <c r="AY324" s="4"/>
      <c r="AZ324" s="4"/>
      <c r="BA324" s="4"/>
      <c r="BB324" s="4"/>
      <c r="BC324" s="4"/>
      <c r="BD324" s="4"/>
      <c r="BE324" s="4"/>
      <c r="BF324" s="4"/>
      <c r="BG324" s="4"/>
      <c r="BH324" s="4"/>
      <c r="BI324" s="4"/>
      <c r="BJ324" s="4"/>
      <c r="BK324" s="4"/>
      <c r="BL324" s="4"/>
      <c r="BM324" s="4"/>
      <c r="BN324" s="4"/>
      <c r="BO324" s="4"/>
      <c r="BP324" s="4"/>
      <c r="BQ324" s="4"/>
      <c r="BR324" s="4"/>
      <c r="BS324" s="4"/>
      <c r="BT324" s="4"/>
      <c r="BU324" s="4"/>
      <c r="BV324" s="4"/>
      <c r="BW324" s="4"/>
    </row>
    <row r="325" spans="6:75">
      <c r="F325" s="4"/>
      <c r="G325" s="4"/>
      <c r="H325" s="4"/>
      <c r="I325" s="4"/>
      <c r="J325" s="4"/>
      <c r="K325" s="4"/>
      <c r="L325" s="4"/>
      <c r="M325" s="4"/>
      <c r="N325" s="4"/>
      <c r="O325" s="4"/>
      <c r="P325" s="4"/>
      <c r="Q325" s="4"/>
      <c r="R325" s="4"/>
      <c r="S325" s="25"/>
      <c r="T325" s="4"/>
      <c r="U325" s="4"/>
      <c r="V325" s="4"/>
      <c r="W325" s="4"/>
      <c r="X325" s="4"/>
      <c r="Y325" s="4"/>
      <c r="Z325" s="4"/>
      <c r="AA325" s="4"/>
      <c r="AB325" s="4"/>
      <c r="AC325" s="4"/>
      <c r="AD325" s="4"/>
      <c r="AE325" s="4"/>
      <c r="AF325" s="4"/>
      <c r="AG325" s="4"/>
      <c r="AH325" s="4"/>
      <c r="AI325" s="4"/>
      <c r="AJ325" s="4"/>
      <c r="AK325" s="4"/>
      <c r="AL325" s="4"/>
      <c r="AM325" s="4"/>
      <c r="AN325" s="4"/>
      <c r="AO325" s="4"/>
      <c r="AP325" s="4"/>
      <c r="AQ325" s="4"/>
      <c r="AR325" s="4"/>
      <c r="AS325" s="4"/>
      <c r="AT325" s="4"/>
      <c r="AU325" s="4"/>
      <c r="AV325" s="4"/>
      <c r="AW325" s="4"/>
      <c r="AX325" s="4"/>
      <c r="AY325" s="4"/>
      <c r="AZ325" s="4"/>
      <c r="BA325" s="4"/>
      <c r="BB325" s="4"/>
      <c r="BC325" s="4"/>
      <c r="BD325" s="4"/>
      <c r="BE325" s="4"/>
      <c r="BF325" s="4"/>
      <c r="BG325" s="4"/>
      <c r="BH325" s="4"/>
      <c r="BI325" s="4"/>
      <c r="BJ325" s="4"/>
      <c r="BK325" s="4"/>
      <c r="BL325" s="4"/>
      <c r="BM325" s="4"/>
      <c r="BN325" s="4"/>
      <c r="BO325" s="4"/>
      <c r="BP325" s="4"/>
      <c r="BQ325" s="4"/>
      <c r="BR325" s="4"/>
      <c r="BS325" s="4"/>
      <c r="BT325" s="4"/>
      <c r="BU325" s="4"/>
      <c r="BV325" s="4"/>
      <c r="BW325" s="4"/>
    </row>
    <row r="326" spans="6:75">
      <c r="F326" s="4"/>
      <c r="G326" s="4"/>
      <c r="H326" s="4"/>
      <c r="I326" s="4"/>
      <c r="J326" s="4"/>
      <c r="K326" s="4"/>
      <c r="L326" s="4"/>
      <c r="M326" s="4"/>
      <c r="N326" s="4"/>
      <c r="O326" s="4"/>
      <c r="P326" s="4"/>
      <c r="Q326" s="4"/>
      <c r="R326" s="4"/>
      <c r="S326" s="25"/>
      <c r="T326" s="4"/>
      <c r="U326" s="4"/>
      <c r="V326" s="4"/>
      <c r="W326" s="4"/>
      <c r="X326" s="4"/>
      <c r="Y326" s="4"/>
      <c r="Z326" s="4"/>
      <c r="AA326" s="4"/>
      <c r="AB326" s="4"/>
      <c r="AC326" s="4"/>
      <c r="AD326" s="4"/>
      <c r="AE326" s="4"/>
      <c r="AF326" s="4"/>
      <c r="AG326" s="4"/>
      <c r="AH326" s="4"/>
      <c r="AI326" s="4"/>
      <c r="AJ326" s="4"/>
      <c r="AK326" s="4"/>
      <c r="AL326" s="4"/>
      <c r="AM326" s="4"/>
      <c r="AN326" s="4"/>
      <c r="AO326" s="4"/>
      <c r="AP326" s="4"/>
      <c r="AQ326" s="4"/>
      <c r="AR326" s="4"/>
      <c r="AS326" s="4"/>
      <c r="AT326" s="4"/>
      <c r="AU326" s="4"/>
      <c r="AV326" s="4"/>
      <c r="AW326" s="4"/>
      <c r="AX326" s="4"/>
      <c r="AY326" s="4"/>
      <c r="AZ326" s="4"/>
      <c r="BA326" s="4"/>
      <c r="BB326" s="4"/>
      <c r="BC326" s="4"/>
      <c r="BD326" s="4"/>
      <c r="BE326" s="4"/>
      <c r="BF326" s="4"/>
      <c r="BG326" s="4"/>
      <c r="BH326" s="4"/>
      <c r="BI326" s="4"/>
      <c r="BJ326" s="4"/>
      <c r="BK326" s="4"/>
      <c r="BL326" s="4"/>
      <c r="BM326" s="4"/>
      <c r="BN326" s="4"/>
      <c r="BO326" s="4"/>
      <c r="BP326" s="4"/>
      <c r="BQ326" s="4"/>
      <c r="BR326" s="4"/>
      <c r="BS326" s="4"/>
      <c r="BT326" s="4"/>
      <c r="BU326" s="4"/>
      <c r="BV326" s="4"/>
      <c r="BW326" s="4"/>
    </row>
    <row r="327" spans="6:75">
      <c r="F327" s="4"/>
      <c r="G327" s="4"/>
      <c r="H327" s="4"/>
      <c r="I327" s="4"/>
      <c r="J327" s="4"/>
      <c r="K327" s="4"/>
      <c r="L327" s="4"/>
      <c r="M327" s="4"/>
      <c r="N327" s="4"/>
      <c r="O327" s="4"/>
      <c r="P327" s="4"/>
      <c r="Q327" s="4"/>
      <c r="R327" s="4"/>
      <c r="S327" s="25"/>
      <c r="T327" s="4"/>
      <c r="U327" s="4"/>
      <c r="V327" s="4"/>
      <c r="W327" s="4"/>
      <c r="X327" s="4"/>
      <c r="Y327" s="4"/>
      <c r="Z327" s="4"/>
      <c r="AA327" s="4"/>
      <c r="AB327" s="4"/>
      <c r="AC327" s="4"/>
      <c r="AD327" s="4"/>
      <c r="AE327" s="4"/>
      <c r="AF327" s="4"/>
      <c r="AG327" s="4"/>
      <c r="AH327" s="4"/>
      <c r="AI327" s="4"/>
      <c r="AJ327" s="4"/>
      <c r="AK327" s="4"/>
      <c r="AL327" s="4"/>
      <c r="AM327" s="4"/>
      <c r="AN327" s="4"/>
      <c r="AO327" s="4"/>
      <c r="AP327" s="4"/>
      <c r="AQ327" s="4"/>
      <c r="AR327" s="4"/>
      <c r="AS327" s="4"/>
      <c r="AT327" s="4"/>
      <c r="AU327" s="4"/>
      <c r="AV327" s="4"/>
      <c r="AW327" s="4"/>
      <c r="AX327" s="4"/>
      <c r="AY327" s="4"/>
      <c r="AZ327" s="4"/>
      <c r="BA327" s="4"/>
      <c r="BB327" s="4"/>
      <c r="BC327" s="4"/>
      <c r="BD327" s="4"/>
      <c r="BE327" s="4"/>
      <c r="BF327" s="4"/>
      <c r="BG327" s="4"/>
      <c r="BH327" s="4"/>
      <c r="BI327" s="4"/>
      <c r="BJ327" s="4"/>
      <c r="BK327" s="4"/>
      <c r="BL327" s="4"/>
      <c r="BM327" s="4"/>
      <c r="BN327" s="4"/>
      <c r="BO327" s="4"/>
      <c r="BP327" s="4"/>
      <c r="BQ327" s="4"/>
      <c r="BR327" s="4"/>
      <c r="BS327" s="4"/>
      <c r="BT327" s="4"/>
      <c r="BU327" s="4"/>
      <c r="BV327" s="4"/>
      <c r="BW327" s="4"/>
    </row>
    <row r="328" spans="6:75">
      <c r="F328" s="4"/>
      <c r="G328" s="4"/>
      <c r="H328" s="4"/>
      <c r="I328" s="4"/>
      <c r="J328" s="4"/>
      <c r="K328" s="4"/>
      <c r="L328" s="4"/>
      <c r="M328" s="4"/>
      <c r="N328" s="4"/>
      <c r="O328" s="4"/>
      <c r="P328" s="4"/>
      <c r="Q328" s="4"/>
      <c r="R328" s="4"/>
      <c r="S328" s="25"/>
      <c r="T328" s="4"/>
      <c r="U328" s="4"/>
      <c r="V328" s="4"/>
      <c r="W328" s="4"/>
      <c r="X328" s="4"/>
      <c r="Y328" s="4"/>
      <c r="Z328" s="4"/>
      <c r="AA328" s="4"/>
      <c r="AB328" s="4"/>
      <c r="AC328" s="4"/>
      <c r="AD328" s="4"/>
      <c r="AE328" s="4"/>
      <c r="AF328" s="4"/>
      <c r="AG328" s="4"/>
      <c r="AH328" s="4"/>
      <c r="AI328" s="4"/>
      <c r="AJ328" s="4"/>
      <c r="AK328" s="4"/>
      <c r="AL328" s="4"/>
      <c r="AM328" s="4"/>
      <c r="AN328" s="4"/>
      <c r="AO328" s="4"/>
      <c r="AP328" s="4"/>
      <c r="AQ328" s="4"/>
      <c r="AR328" s="4"/>
      <c r="AS328" s="4"/>
      <c r="AT328" s="4"/>
      <c r="AU328" s="4"/>
      <c r="AV328" s="4"/>
      <c r="AW328" s="4"/>
      <c r="AX328" s="4"/>
      <c r="AY328" s="4"/>
      <c r="AZ328" s="4"/>
      <c r="BA328" s="4"/>
      <c r="BB328" s="4"/>
      <c r="BC328" s="4"/>
      <c r="BD328" s="4"/>
      <c r="BE328" s="4"/>
      <c r="BF328" s="4"/>
      <c r="BG328" s="4"/>
      <c r="BH328" s="4"/>
      <c r="BI328" s="4"/>
      <c r="BJ328" s="4"/>
      <c r="BK328" s="4"/>
      <c r="BL328" s="4"/>
      <c r="BM328" s="4"/>
      <c r="BN328" s="4"/>
      <c r="BO328" s="4"/>
      <c r="BP328" s="4"/>
      <c r="BQ328" s="4"/>
      <c r="BR328" s="4"/>
      <c r="BS328" s="4"/>
      <c r="BT328" s="4"/>
      <c r="BU328" s="4"/>
      <c r="BV328" s="4"/>
      <c r="BW328" s="4"/>
    </row>
    <row r="329" spans="6:75">
      <c r="F329" s="4"/>
      <c r="G329" s="4"/>
      <c r="H329" s="4"/>
      <c r="I329" s="4"/>
      <c r="J329" s="4"/>
      <c r="K329" s="4"/>
      <c r="L329" s="4"/>
      <c r="M329" s="4"/>
      <c r="N329" s="4"/>
      <c r="O329" s="4"/>
      <c r="P329" s="4"/>
      <c r="Q329" s="4"/>
      <c r="R329" s="4"/>
      <c r="S329" s="25"/>
      <c r="T329" s="4"/>
      <c r="U329" s="4"/>
      <c r="V329" s="4"/>
      <c r="W329" s="4"/>
      <c r="X329" s="4"/>
      <c r="Y329" s="4"/>
      <c r="Z329" s="4"/>
      <c r="AA329" s="4"/>
      <c r="AB329" s="4"/>
      <c r="AC329" s="4"/>
      <c r="AD329" s="4"/>
      <c r="AE329" s="4"/>
      <c r="AF329" s="4"/>
      <c r="AG329" s="4"/>
      <c r="AH329" s="4"/>
      <c r="AI329" s="4"/>
      <c r="AJ329" s="4"/>
      <c r="AK329" s="4"/>
      <c r="AL329" s="4"/>
      <c r="AM329" s="4"/>
      <c r="AN329" s="4"/>
      <c r="AO329" s="4"/>
      <c r="AP329" s="4"/>
      <c r="AQ329" s="4"/>
      <c r="AR329" s="4"/>
      <c r="AS329" s="4"/>
      <c r="AT329" s="4"/>
      <c r="AU329" s="4"/>
      <c r="AV329" s="4"/>
      <c r="AW329" s="4"/>
      <c r="AX329" s="4"/>
      <c r="AY329" s="4"/>
      <c r="AZ329" s="4"/>
      <c r="BA329" s="4"/>
      <c r="BB329" s="4"/>
      <c r="BC329" s="4"/>
      <c r="BD329" s="4"/>
      <c r="BE329" s="4"/>
      <c r="BF329" s="4"/>
      <c r="BG329" s="4"/>
      <c r="BH329" s="4"/>
      <c r="BI329" s="4"/>
      <c r="BJ329" s="4"/>
      <c r="BK329" s="4"/>
      <c r="BL329" s="4"/>
      <c r="BM329" s="4"/>
      <c r="BN329" s="4"/>
      <c r="BO329" s="4"/>
      <c r="BP329" s="4"/>
      <c r="BQ329" s="4"/>
      <c r="BR329" s="4"/>
      <c r="BS329" s="4"/>
      <c r="BT329" s="4"/>
      <c r="BU329" s="4"/>
      <c r="BV329" s="4"/>
      <c r="BW329" s="4"/>
    </row>
    <row r="330" spans="6:75">
      <c r="F330" s="4"/>
      <c r="G330" s="4"/>
      <c r="H330" s="4"/>
      <c r="I330" s="4"/>
      <c r="J330" s="4"/>
      <c r="K330" s="4"/>
      <c r="L330" s="4"/>
      <c r="M330" s="4"/>
      <c r="N330" s="4"/>
      <c r="O330" s="4"/>
      <c r="P330" s="4"/>
      <c r="Q330" s="4"/>
      <c r="R330" s="4"/>
      <c r="S330" s="25"/>
      <c r="T330" s="4"/>
      <c r="U330" s="4"/>
      <c r="V330" s="4"/>
      <c r="W330" s="4"/>
      <c r="X330" s="4"/>
      <c r="Y330" s="4"/>
      <c r="Z330" s="4"/>
      <c r="AA330" s="4"/>
      <c r="AB330" s="4"/>
      <c r="AC330" s="4"/>
      <c r="AD330" s="4"/>
      <c r="AE330" s="4"/>
      <c r="AF330" s="4"/>
      <c r="AG330" s="4"/>
      <c r="AH330" s="4"/>
      <c r="AI330" s="4"/>
      <c r="AJ330" s="4"/>
      <c r="AK330" s="4"/>
      <c r="AL330" s="4"/>
      <c r="AM330" s="4"/>
      <c r="AN330" s="4"/>
      <c r="AO330" s="4"/>
      <c r="AP330" s="4"/>
      <c r="AQ330" s="4"/>
      <c r="AR330" s="4"/>
      <c r="AS330" s="4"/>
      <c r="AT330" s="4"/>
      <c r="AU330" s="4"/>
      <c r="AV330" s="4"/>
      <c r="AW330" s="4"/>
      <c r="AX330" s="4"/>
      <c r="AY330" s="4"/>
      <c r="AZ330" s="4"/>
      <c r="BA330" s="4"/>
      <c r="BB330" s="4"/>
      <c r="BC330" s="4"/>
      <c r="BD330" s="4"/>
      <c r="BE330" s="4"/>
      <c r="BF330" s="4"/>
      <c r="BG330" s="4"/>
      <c r="BH330" s="4"/>
      <c r="BI330" s="4"/>
      <c r="BJ330" s="4"/>
      <c r="BK330" s="4"/>
      <c r="BL330" s="4"/>
      <c r="BM330" s="4"/>
      <c r="BN330" s="4"/>
      <c r="BO330" s="4"/>
      <c r="BP330" s="4"/>
      <c r="BQ330" s="4"/>
      <c r="BR330" s="4"/>
      <c r="BS330" s="4"/>
      <c r="BT330" s="4"/>
      <c r="BU330" s="4"/>
      <c r="BV330" s="4"/>
      <c r="BW330" s="4"/>
    </row>
    <row r="331" spans="6:75">
      <c r="F331" s="4"/>
      <c r="G331" s="4"/>
      <c r="H331" s="4"/>
      <c r="I331" s="4"/>
      <c r="J331" s="4"/>
      <c r="K331" s="4"/>
      <c r="L331" s="4"/>
      <c r="M331" s="4"/>
      <c r="N331" s="4"/>
      <c r="O331" s="4"/>
      <c r="P331" s="4"/>
      <c r="Q331" s="4"/>
      <c r="R331" s="4"/>
      <c r="S331" s="25"/>
      <c r="T331" s="4"/>
      <c r="U331" s="4"/>
      <c r="V331" s="4"/>
      <c r="W331" s="4"/>
      <c r="X331" s="4"/>
      <c r="Y331" s="4"/>
      <c r="Z331" s="4"/>
      <c r="AA331" s="4"/>
      <c r="AB331" s="4"/>
      <c r="AC331" s="4"/>
      <c r="AD331" s="4"/>
      <c r="AE331" s="4"/>
      <c r="AF331" s="4"/>
      <c r="AG331" s="4"/>
      <c r="AH331" s="4"/>
      <c r="AI331" s="4"/>
      <c r="AJ331" s="4"/>
      <c r="AK331" s="4"/>
      <c r="AL331" s="4"/>
      <c r="AM331" s="4"/>
      <c r="AN331" s="4"/>
      <c r="AO331" s="4"/>
      <c r="AP331" s="4"/>
      <c r="AQ331" s="4"/>
      <c r="AR331" s="4"/>
      <c r="AS331" s="4"/>
      <c r="AT331" s="4"/>
      <c r="AU331" s="4"/>
      <c r="AV331" s="4"/>
      <c r="AW331" s="4"/>
      <c r="AX331" s="4"/>
      <c r="AY331" s="4"/>
      <c r="AZ331" s="4"/>
      <c r="BA331" s="4"/>
      <c r="BB331" s="4"/>
      <c r="BC331" s="4"/>
      <c r="BD331" s="4"/>
      <c r="BE331" s="4"/>
      <c r="BF331" s="4"/>
      <c r="BG331" s="4"/>
      <c r="BH331" s="4"/>
      <c r="BI331" s="4"/>
      <c r="BJ331" s="4"/>
      <c r="BK331" s="4"/>
      <c r="BL331" s="4"/>
      <c r="BM331" s="4"/>
      <c r="BN331" s="4"/>
      <c r="BO331" s="4"/>
      <c r="BP331" s="4"/>
      <c r="BQ331" s="4"/>
      <c r="BR331" s="4"/>
      <c r="BS331" s="4"/>
      <c r="BT331" s="4"/>
      <c r="BU331" s="4"/>
      <c r="BV331" s="4"/>
      <c r="BW331" s="4"/>
    </row>
    <row r="332" spans="6:75">
      <c r="F332" s="4"/>
      <c r="G332" s="4"/>
      <c r="H332" s="4"/>
      <c r="I332" s="4"/>
      <c r="J332" s="4"/>
      <c r="K332" s="4"/>
      <c r="L332" s="4"/>
      <c r="M332" s="4"/>
      <c r="N332" s="4"/>
      <c r="O332" s="4"/>
      <c r="P332" s="4"/>
      <c r="Q332" s="4"/>
      <c r="R332" s="4"/>
      <c r="S332" s="25"/>
      <c r="T332" s="4"/>
      <c r="U332" s="4"/>
      <c r="V332" s="4"/>
      <c r="W332" s="4"/>
      <c r="X332" s="4"/>
      <c r="Y332" s="4"/>
      <c r="Z332" s="4"/>
      <c r="AA332" s="4"/>
      <c r="AB332" s="4"/>
      <c r="AC332" s="4"/>
      <c r="AD332" s="4"/>
      <c r="AE332" s="4"/>
      <c r="AF332" s="4"/>
      <c r="AG332" s="4"/>
      <c r="AH332" s="4"/>
      <c r="AI332" s="4"/>
      <c r="AJ332" s="4"/>
      <c r="AK332" s="4"/>
      <c r="AL332" s="4"/>
      <c r="AM332" s="4"/>
      <c r="AN332" s="4"/>
      <c r="AO332" s="4"/>
      <c r="AP332" s="4"/>
      <c r="AQ332" s="4"/>
      <c r="AR332" s="4"/>
      <c r="AS332" s="4"/>
      <c r="AT332" s="4"/>
      <c r="AU332" s="4"/>
      <c r="AV332" s="4"/>
      <c r="AW332" s="4"/>
      <c r="AX332" s="4"/>
      <c r="AY332" s="4"/>
      <c r="AZ332" s="4"/>
      <c r="BA332" s="4"/>
      <c r="BB332" s="4"/>
      <c r="BC332" s="4"/>
      <c r="BD332" s="4"/>
      <c r="BE332" s="4"/>
      <c r="BF332" s="4"/>
      <c r="BG332" s="4"/>
      <c r="BH332" s="4"/>
      <c r="BI332" s="4"/>
      <c r="BJ332" s="4"/>
      <c r="BK332" s="4"/>
      <c r="BL332" s="4"/>
      <c r="BM332" s="4"/>
      <c r="BN332" s="4"/>
      <c r="BO332" s="4"/>
      <c r="BP332" s="4"/>
      <c r="BQ332" s="4"/>
      <c r="BR332" s="4"/>
      <c r="BS332" s="4"/>
      <c r="BT332" s="4"/>
      <c r="BU332" s="4"/>
      <c r="BV332" s="4"/>
      <c r="BW332" s="4"/>
    </row>
    <row r="333" spans="6:75">
      <c r="F333" s="4"/>
      <c r="G333" s="4"/>
      <c r="H333" s="4"/>
      <c r="I333" s="4"/>
      <c r="J333" s="4"/>
      <c r="K333" s="4"/>
      <c r="L333" s="4"/>
      <c r="M333" s="4"/>
      <c r="N333" s="4"/>
      <c r="O333" s="4"/>
      <c r="P333" s="4"/>
      <c r="Q333" s="4"/>
      <c r="R333" s="4"/>
      <c r="S333" s="25"/>
      <c r="T333" s="4"/>
      <c r="U333" s="4"/>
      <c r="V333" s="4"/>
      <c r="W333" s="4"/>
      <c r="X333" s="4"/>
      <c r="Y333" s="4"/>
      <c r="Z333" s="4"/>
      <c r="AA333" s="4"/>
      <c r="AB333" s="4"/>
      <c r="AC333" s="4"/>
      <c r="AD333" s="4"/>
      <c r="AE333" s="4"/>
      <c r="AF333" s="4"/>
      <c r="AG333" s="4"/>
      <c r="AH333" s="4"/>
      <c r="AI333" s="4"/>
      <c r="AJ333" s="4"/>
      <c r="AK333" s="4"/>
      <c r="AL333" s="4"/>
      <c r="AM333" s="4"/>
      <c r="AN333" s="4"/>
      <c r="AO333" s="4"/>
      <c r="AP333" s="4"/>
      <c r="AQ333" s="4"/>
      <c r="AR333" s="4"/>
      <c r="AS333" s="4"/>
      <c r="AT333" s="4"/>
      <c r="AU333" s="4"/>
      <c r="AV333" s="4"/>
      <c r="AW333" s="4"/>
      <c r="AX333" s="4"/>
      <c r="AY333" s="4"/>
      <c r="AZ333" s="4"/>
      <c r="BA333" s="4"/>
      <c r="BB333" s="4"/>
      <c r="BC333" s="4"/>
      <c r="BD333" s="4"/>
      <c r="BE333" s="4"/>
      <c r="BF333" s="4"/>
      <c r="BG333" s="4"/>
      <c r="BH333" s="4"/>
      <c r="BI333" s="4"/>
      <c r="BJ333" s="4"/>
      <c r="BK333" s="4"/>
      <c r="BL333" s="4"/>
      <c r="BM333" s="4"/>
      <c r="BN333" s="4"/>
      <c r="BO333" s="4"/>
      <c r="BP333" s="4"/>
      <c r="BQ333" s="4"/>
      <c r="BR333" s="4"/>
      <c r="BS333" s="4"/>
      <c r="BT333" s="4"/>
      <c r="BU333" s="4"/>
      <c r="BV333" s="4"/>
      <c r="BW333" s="4"/>
    </row>
    <row r="334" spans="6:75">
      <c r="F334" s="4"/>
      <c r="G334" s="4"/>
      <c r="H334" s="4"/>
      <c r="I334" s="4"/>
      <c r="J334" s="4"/>
      <c r="K334" s="4"/>
      <c r="L334" s="4"/>
      <c r="M334" s="4"/>
      <c r="N334" s="4"/>
      <c r="O334" s="4"/>
      <c r="P334" s="4"/>
      <c r="Q334" s="4"/>
      <c r="R334" s="4"/>
      <c r="S334" s="25"/>
      <c r="T334" s="4"/>
      <c r="U334" s="4"/>
      <c r="V334" s="4"/>
      <c r="W334" s="4"/>
      <c r="X334" s="4"/>
      <c r="Y334" s="4"/>
      <c r="Z334" s="4"/>
      <c r="AA334" s="4"/>
      <c r="AB334" s="4"/>
      <c r="AC334" s="4"/>
      <c r="AD334" s="4"/>
      <c r="AE334" s="4"/>
      <c r="AF334" s="4"/>
      <c r="AG334" s="4"/>
      <c r="AH334" s="4"/>
      <c r="AI334" s="4"/>
      <c r="AJ334" s="4"/>
      <c r="AK334" s="4"/>
      <c r="AL334" s="4"/>
      <c r="AM334" s="4"/>
      <c r="AN334" s="4"/>
      <c r="AO334" s="4"/>
      <c r="AP334" s="4"/>
      <c r="AQ334" s="4"/>
      <c r="AR334" s="4"/>
      <c r="AS334" s="4"/>
      <c r="AT334" s="4"/>
      <c r="AU334" s="4"/>
      <c r="AV334" s="4"/>
      <c r="AW334" s="4"/>
      <c r="AX334" s="4"/>
      <c r="AY334" s="4"/>
      <c r="AZ334" s="4"/>
      <c r="BA334" s="4"/>
      <c r="BB334" s="4"/>
      <c r="BC334" s="4"/>
      <c r="BD334" s="4"/>
      <c r="BE334" s="4"/>
      <c r="BF334" s="4"/>
      <c r="BG334" s="4"/>
      <c r="BH334" s="4"/>
      <c r="BI334" s="4"/>
      <c r="BJ334" s="4"/>
      <c r="BK334" s="4"/>
      <c r="BL334" s="4"/>
      <c r="BM334" s="4"/>
      <c r="BN334" s="4"/>
      <c r="BO334" s="4"/>
      <c r="BP334" s="4"/>
      <c r="BQ334" s="4"/>
      <c r="BR334" s="4"/>
      <c r="BS334" s="4"/>
      <c r="BT334" s="4"/>
      <c r="BU334" s="4"/>
      <c r="BV334" s="4"/>
      <c r="BW334" s="4"/>
    </row>
    <row r="335" spans="6:75">
      <c r="F335" s="4"/>
      <c r="G335" s="4"/>
      <c r="H335" s="4"/>
      <c r="I335" s="4"/>
      <c r="J335" s="4"/>
      <c r="K335" s="4"/>
      <c r="L335" s="4"/>
      <c r="M335" s="4"/>
      <c r="N335" s="4"/>
      <c r="O335" s="4"/>
      <c r="P335" s="4"/>
      <c r="Q335" s="4"/>
      <c r="R335" s="4"/>
      <c r="S335" s="25"/>
      <c r="T335" s="4"/>
      <c r="U335" s="4"/>
      <c r="V335" s="4"/>
      <c r="W335" s="4"/>
      <c r="X335" s="4"/>
      <c r="Y335" s="4"/>
      <c r="Z335" s="4"/>
      <c r="AA335" s="4"/>
      <c r="AB335" s="4"/>
      <c r="AC335" s="4"/>
      <c r="AD335" s="4"/>
      <c r="AE335" s="4"/>
      <c r="AF335" s="4"/>
      <c r="AG335" s="4"/>
      <c r="AH335" s="4"/>
      <c r="AI335" s="4"/>
      <c r="AJ335" s="4"/>
      <c r="AK335" s="4"/>
      <c r="AL335" s="4"/>
      <c r="AM335" s="4"/>
      <c r="AN335" s="4"/>
      <c r="AO335" s="4"/>
      <c r="AP335" s="4"/>
      <c r="AQ335" s="4"/>
      <c r="AR335" s="4"/>
      <c r="AS335" s="4"/>
      <c r="AT335" s="4"/>
      <c r="AU335" s="4"/>
      <c r="AV335" s="4"/>
      <c r="AW335" s="4"/>
      <c r="AX335" s="4"/>
      <c r="AY335" s="4"/>
      <c r="AZ335" s="4"/>
      <c r="BA335" s="4"/>
      <c r="BB335" s="4"/>
      <c r="BC335" s="4"/>
      <c r="BD335" s="4"/>
      <c r="BE335" s="4"/>
      <c r="BF335" s="4"/>
      <c r="BG335" s="4"/>
      <c r="BH335" s="4"/>
      <c r="BI335" s="4"/>
      <c r="BJ335" s="4"/>
      <c r="BK335" s="4"/>
      <c r="BL335" s="4"/>
      <c r="BM335" s="4"/>
      <c r="BN335" s="4"/>
      <c r="BO335" s="4"/>
      <c r="BP335" s="4"/>
      <c r="BQ335" s="4"/>
      <c r="BR335" s="4"/>
      <c r="BS335" s="4"/>
      <c r="BT335" s="4"/>
      <c r="BU335" s="4"/>
      <c r="BV335" s="4"/>
      <c r="BW335" s="4"/>
    </row>
    <row r="336" spans="6:75">
      <c r="F336" s="4"/>
      <c r="G336" s="4"/>
      <c r="H336" s="4"/>
      <c r="I336" s="4"/>
      <c r="J336" s="4"/>
      <c r="K336" s="4"/>
      <c r="L336" s="4"/>
      <c r="M336" s="4"/>
      <c r="N336" s="4"/>
      <c r="O336" s="4"/>
      <c r="P336" s="4"/>
      <c r="Q336" s="4"/>
      <c r="R336" s="4"/>
      <c r="S336" s="25"/>
      <c r="T336" s="4"/>
      <c r="U336" s="4"/>
      <c r="V336" s="4"/>
      <c r="W336" s="4"/>
      <c r="X336" s="4"/>
      <c r="Y336" s="4"/>
      <c r="Z336" s="4"/>
      <c r="AA336" s="4"/>
      <c r="AB336" s="4"/>
      <c r="AC336" s="4"/>
      <c r="AD336" s="4"/>
      <c r="AE336" s="4"/>
      <c r="AF336" s="4"/>
      <c r="AG336" s="4"/>
      <c r="AH336" s="4"/>
      <c r="AI336" s="4"/>
      <c r="AJ336" s="4"/>
      <c r="AK336" s="4"/>
      <c r="AL336" s="4"/>
      <c r="AM336" s="4"/>
      <c r="AN336" s="4"/>
      <c r="AO336" s="4"/>
      <c r="AP336" s="4"/>
      <c r="AQ336" s="4"/>
      <c r="AR336" s="4"/>
      <c r="AS336" s="4"/>
      <c r="AT336" s="4"/>
      <c r="AU336" s="4"/>
      <c r="AV336" s="4"/>
      <c r="AW336" s="4"/>
      <c r="AX336" s="4"/>
      <c r="AY336" s="4"/>
      <c r="AZ336" s="4"/>
      <c r="BA336" s="4"/>
      <c r="BB336" s="4"/>
      <c r="BC336" s="4"/>
      <c r="BD336" s="4"/>
      <c r="BE336" s="4"/>
      <c r="BF336" s="4"/>
      <c r="BG336" s="4"/>
      <c r="BH336" s="4"/>
      <c r="BI336" s="4"/>
      <c r="BJ336" s="4"/>
      <c r="BK336" s="4"/>
      <c r="BL336" s="4"/>
      <c r="BM336" s="4"/>
      <c r="BN336" s="4"/>
      <c r="BO336" s="4"/>
      <c r="BP336" s="4"/>
      <c r="BQ336" s="4"/>
      <c r="BR336" s="4"/>
      <c r="BS336" s="4"/>
      <c r="BT336" s="4"/>
      <c r="BU336" s="4"/>
      <c r="BV336" s="4"/>
      <c r="BW336" s="4"/>
    </row>
    <row r="337" spans="6:75">
      <c r="F337" s="4"/>
      <c r="G337" s="4"/>
      <c r="H337" s="4"/>
      <c r="I337" s="4"/>
      <c r="J337" s="4"/>
      <c r="K337" s="4"/>
      <c r="L337" s="4"/>
      <c r="M337" s="4"/>
      <c r="N337" s="4"/>
      <c r="O337" s="4"/>
      <c r="P337" s="4"/>
      <c r="Q337" s="4"/>
      <c r="R337" s="4"/>
      <c r="S337" s="25"/>
      <c r="T337" s="4"/>
      <c r="U337" s="4"/>
      <c r="V337" s="4"/>
      <c r="W337" s="4"/>
      <c r="X337" s="4"/>
      <c r="Y337" s="4"/>
      <c r="Z337" s="4"/>
      <c r="AA337" s="4"/>
      <c r="AB337" s="4"/>
      <c r="AC337" s="4"/>
      <c r="AD337" s="4"/>
      <c r="AE337" s="4"/>
      <c r="AF337" s="4"/>
      <c r="AG337" s="4"/>
      <c r="AH337" s="4"/>
      <c r="AI337" s="4"/>
      <c r="AJ337" s="4"/>
      <c r="AK337" s="4"/>
      <c r="AL337" s="4"/>
      <c r="AM337" s="4"/>
      <c r="AN337" s="4"/>
      <c r="AO337" s="4"/>
      <c r="AP337" s="4"/>
      <c r="AQ337" s="4"/>
      <c r="AR337" s="4"/>
      <c r="AS337" s="4"/>
      <c r="AT337" s="4"/>
      <c r="AU337" s="4"/>
      <c r="AV337" s="4"/>
      <c r="AW337" s="4"/>
      <c r="AX337" s="4"/>
      <c r="AY337" s="4"/>
      <c r="AZ337" s="4"/>
      <c r="BA337" s="4"/>
      <c r="BB337" s="4"/>
      <c r="BC337" s="4"/>
      <c r="BD337" s="4"/>
      <c r="BE337" s="4"/>
      <c r="BF337" s="4"/>
      <c r="BG337" s="4"/>
      <c r="BH337" s="4"/>
      <c r="BI337" s="4"/>
      <c r="BJ337" s="4"/>
      <c r="BK337" s="4"/>
      <c r="BL337" s="4"/>
      <c r="BM337" s="4"/>
      <c r="BN337" s="4"/>
      <c r="BO337" s="4"/>
      <c r="BP337" s="4"/>
      <c r="BQ337" s="4"/>
      <c r="BR337" s="4"/>
      <c r="BS337" s="4"/>
      <c r="BT337" s="4"/>
      <c r="BU337" s="4"/>
      <c r="BV337" s="4"/>
      <c r="BW337" s="4"/>
    </row>
    <row r="338" spans="6:75">
      <c r="F338" s="4"/>
      <c r="G338" s="4"/>
      <c r="H338" s="4"/>
      <c r="I338" s="4"/>
      <c r="J338" s="4"/>
      <c r="K338" s="4"/>
      <c r="L338" s="4"/>
      <c r="M338" s="4"/>
      <c r="N338" s="4"/>
      <c r="O338" s="4"/>
      <c r="P338" s="4"/>
      <c r="Q338" s="4"/>
      <c r="R338" s="4"/>
      <c r="S338" s="25"/>
      <c r="T338" s="4"/>
      <c r="U338" s="4"/>
      <c r="V338" s="4"/>
      <c r="W338" s="4"/>
      <c r="X338" s="4"/>
      <c r="Y338" s="4"/>
      <c r="Z338" s="4"/>
      <c r="AA338" s="4"/>
      <c r="AB338" s="4"/>
      <c r="AC338" s="4"/>
      <c r="AD338" s="4"/>
      <c r="AE338" s="4"/>
      <c r="AF338" s="4"/>
      <c r="AG338" s="4"/>
      <c r="AH338" s="4"/>
      <c r="AI338" s="4"/>
      <c r="AJ338" s="4"/>
      <c r="AK338" s="4"/>
      <c r="AL338" s="4"/>
      <c r="AM338" s="4"/>
      <c r="AN338" s="4"/>
      <c r="AO338" s="4"/>
      <c r="AP338" s="4"/>
      <c r="AQ338" s="4"/>
      <c r="AR338" s="4"/>
      <c r="AS338" s="4"/>
      <c r="AT338" s="4"/>
      <c r="AU338" s="4"/>
      <c r="AV338" s="4"/>
      <c r="AW338" s="4"/>
      <c r="AX338" s="4"/>
      <c r="AY338" s="4"/>
      <c r="AZ338" s="4"/>
      <c r="BA338" s="4"/>
      <c r="BB338" s="4"/>
      <c r="BC338" s="4"/>
      <c r="BD338" s="4"/>
      <c r="BE338" s="4"/>
      <c r="BF338" s="4"/>
      <c r="BG338" s="4"/>
      <c r="BH338" s="4"/>
      <c r="BI338" s="4"/>
      <c r="BJ338" s="4"/>
      <c r="BK338" s="4"/>
      <c r="BL338" s="4"/>
      <c r="BM338" s="4"/>
      <c r="BN338" s="4"/>
      <c r="BO338" s="4"/>
      <c r="BP338" s="4"/>
      <c r="BQ338" s="4"/>
      <c r="BR338" s="4"/>
      <c r="BS338" s="4"/>
      <c r="BT338" s="4"/>
      <c r="BU338" s="4"/>
      <c r="BV338" s="4"/>
      <c r="BW338" s="4"/>
    </row>
    <row r="339" spans="6:75">
      <c r="F339" s="4"/>
      <c r="G339" s="4"/>
      <c r="H339" s="4"/>
      <c r="I339" s="4"/>
      <c r="J339" s="4"/>
      <c r="K339" s="4"/>
      <c r="L339" s="4"/>
      <c r="M339" s="4"/>
      <c r="N339" s="4"/>
      <c r="O339" s="4"/>
      <c r="P339" s="4"/>
      <c r="Q339" s="4"/>
      <c r="R339" s="4"/>
      <c r="S339" s="25"/>
      <c r="T339" s="4"/>
      <c r="U339" s="4"/>
      <c r="V339" s="4"/>
      <c r="W339" s="4"/>
      <c r="X339" s="4"/>
      <c r="Y339" s="4"/>
      <c r="Z339" s="4"/>
      <c r="AA339" s="4"/>
      <c r="AB339" s="4"/>
      <c r="AC339" s="4"/>
      <c r="AD339" s="4"/>
      <c r="AE339" s="4"/>
      <c r="AF339" s="4"/>
      <c r="AG339" s="4"/>
      <c r="AH339" s="4"/>
      <c r="AI339" s="4"/>
      <c r="AJ339" s="4"/>
      <c r="AK339" s="4"/>
      <c r="AL339" s="4"/>
      <c r="AM339" s="4"/>
      <c r="AN339" s="4"/>
      <c r="AO339" s="4"/>
      <c r="AP339" s="4"/>
      <c r="AQ339" s="4"/>
      <c r="AR339" s="4"/>
      <c r="AS339" s="4"/>
      <c r="AT339" s="4"/>
      <c r="AU339" s="4"/>
      <c r="AV339" s="4"/>
      <c r="AW339" s="4"/>
      <c r="AX339" s="4"/>
      <c r="AY339" s="4"/>
      <c r="AZ339" s="4"/>
      <c r="BA339" s="4"/>
      <c r="BB339" s="4"/>
      <c r="BC339" s="4"/>
      <c r="BD339" s="4"/>
      <c r="BE339" s="4"/>
      <c r="BF339" s="4"/>
      <c r="BG339" s="4"/>
      <c r="BH339" s="4"/>
      <c r="BI339" s="4"/>
      <c r="BJ339" s="4"/>
      <c r="BK339" s="4"/>
      <c r="BL339" s="4"/>
      <c r="BM339" s="4"/>
      <c r="BN339" s="4"/>
      <c r="BO339" s="4"/>
      <c r="BP339" s="4"/>
      <c r="BQ339" s="4"/>
      <c r="BR339" s="4"/>
      <c r="BS339" s="4"/>
      <c r="BT339" s="4"/>
      <c r="BU339" s="4"/>
      <c r="BV339" s="4"/>
      <c r="BW339" s="4"/>
    </row>
    <row r="340" spans="6:75">
      <c r="F340" s="4"/>
      <c r="G340" s="4"/>
      <c r="H340" s="4"/>
      <c r="I340" s="4"/>
      <c r="J340" s="4"/>
      <c r="K340" s="4"/>
      <c r="L340" s="4"/>
      <c r="M340" s="4"/>
      <c r="N340" s="4"/>
      <c r="O340" s="4"/>
      <c r="P340" s="4"/>
      <c r="Q340" s="4"/>
      <c r="R340" s="4"/>
      <c r="S340" s="25"/>
      <c r="T340" s="4"/>
      <c r="U340" s="4"/>
      <c r="V340" s="4"/>
      <c r="W340" s="4"/>
      <c r="X340" s="4"/>
      <c r="Y340" s="4"/>
      <c r="Z340" s="4"/>
      <c r="AA340" s="4"/>
      <c r="AB340" s="4"/>
      <c r="AC340" s="4"/>
      <c r="AD340" s="4"/>
      <c r="AE340" s="4"/>
      <c r="AF340" s="4"/>
      <c r="AG340" s="4"/>
      <c r="AH340" s="4"/>
      <c r="AI340" s="4"/>
      <c r="AJ340" s="4"/>
      <c r="AK340" s="4"/>
      <c r="AL340" s="4"/>
      <c r="AM340" s="4"/>
      <c r="AN340" s="4"/>
      <c r="AO340" s="4"/>
      <c r="AP340" s="4"/>
      <c r="AQ340" s="4"/>
      <c r="AR340" s="4"/>
      <c r="AS340" s="4"/>
      <c r="AT340" s="4"/>
      <c r="AU340" s="4"/>
      <c r="AV340" s="4"/>
      <c r="AW340" s="4"/>
      <c r="AX340" s="4"/>
      <c r="AY340" s="4"/>
      <c r="AZ340" s="4"/>
      <c r="BA340" s="4"/>
      <c r="BB340" s="4"/>
      <c r="BC340" s="4"/>
      <c r="BD340" s="4"/>
      <c r="BE340" s="4"/>
      <c r="BF340" s="4"/>
      <c r="BG340" s="4"/>
      <c r="BH340" s="4"/>
      <c r="BI340" s="4"/>
      <c r="BJ340" s="4"/>
      <c r="BK340" s="4"/>
      <c r="BL340" s="4"/>
      <c r="BM340" s="4"/>
      <c r="BN340" s="4"/>
      <c r="BO340" s="4"/>
      <c r="BP340" s="4"/>
      <c r="BQ340" s="4"/>
      <c r="BR340" s="4"/>
      <c r="BS340" s="4"/>
      <c r="BT340" s="4"/>
      <c r="BU340" s="4"/>
      <c r="BV340" s="4"/>
      <c r="BW340" s="4"/>
    </row>
    <row r="341" spans="6:75">
      <c r="F341" s="4"/>
      <c r="G341" s="4"/>
      <c r="H341" s="4"/>
      <c r="I341" s="4"/>
      <c r="J341" s="4"/>
      <c r="K341" s="4"/>
      <c r="L341" s="4"/>
      <c r="M341" s="4"/>
      <c r="N341" s="4"/>
      <c r="O341" s="4"/>
      <c r="P341" s="4"/>
      <c r="Q341" s="4"/>
      <c r="R341" s="4"/>
      <c r="S341" s="25"/>
      <c r="T341" s="4"/>
      <c r="U341" s="4"/>
      <c r="V341" s="4"/>
      <c r="W341" s="4"/>
      <c r="X341" s="4"/>
      <c r="Y341" s="4"/>
      <c r="Z341" s="4"/>
      <c r="AA341" s="4"/>
      <c r="AB341" s="4"/>
      <c r="AC341" s="4"/>
      <c r="AD341" s="4"/>
      <c r="AE341" s="4"/>
      <c r="AF341" s="4"/>
      <c r="AG341" s="4"/>
      <c r="AH341" s="4"/>
      <c r="AI341" s="4"/>
      <c r="AJ341" s="4"/>
      <c r="AK341" s="4"/>
      <c r="AL341" s="4"/>
      <c r="AM341" s="4"/>
      <c r="AN341" s="4"/>
      <c r="AO341" s="4"/>
      <c r="AP341" s="4"/>
      <c r="AQ341" s="4"/>
      <c r="AR341" s="4"/>
      <c r="AS341" s="4"/>
      <c r="AT341" s="4"/>
      <c r="AU341" s="4"/>
      <c r="AV341" s="4"/>
      <c r="AW341" s="4"/>
      <c r="AX341" s="4"/>
      <c r="AY341" s="4"/>
      <c r="AZ341" s="4"/>
      <c r="BA341" s="4"/>
      <c r="BB341" s="4"/>
      <c r="BC341" s="4"/>
      <c r="BD341" s="4"/>
      <c r="BE341" s="4"/>
      <c r="BF341" s="4"/>
      <c r="BG341" s="4"/>
      <c r="BH341" s="4"/>
      <c r="BI341" s="4"/>
      <c r="BJ341" s="4"/>
      <c r="BK341" s="4"/>
      <c r="BL341" s="4"/>
      <c r="BM341" s="4"/>
      <c r="BN341" s="4"/>
      <c r="BO341" s="4"/>
      <c r="BP341" s="4"/>
      <c r="BQ341" s="4"/>
      <c r="BR341" s="4"/>
      <c r="BS341" s="4"/>
      <c r="BT341" s="4"/>
      <c r="BU341" s="4"/>
      <c r="BV341" s="4"/>
      <c r="BW341" s="4"/>
    </row>
    <row r="342" spans="6:75">
      <c r="F342" s="4"/>
      <c r="G342" s="4"/>
      <c r="H342" s="4"/>
      <c r="I342" s="4"/>
      <c r="J342" s="4"/>
      <c r="K342" s="4"/>
      <c r="L342" s="4"/>
      <c r="M342" s="4"/>
      <c r="N342" s="4"/>
      <c r="O342" s="4"/>
      <c r="P342" s="4"/>
      <c r="Q342" s="4"/>
      <c r="R342" s="4"/>
      <c r="S342" s="25"/>
      <c r="T342" s="4"/>
      <c r="U342" s="4"/>
      <c r="V342" s="4"/>
      <c r="W342" s="4"/>
      <c r="X342" s="4"/>
      <c r="Y342" s="4"/>
      <c r="Z342" s="4"/>
      <c r="AA342" s="4"/>
      <c r="AB342" s="4"/>
      <c r="AC342" s="4"/>
      <c r="AD342" s="4"/>
      <c r="AE342" s="4"/>
      <c r="AF342" s="4"/>
      <c r="AG342" s="4"/>
      <c r="AH342" s="4"/>
      <c r="AI342" s="4"/>
      <c r="AJ342" s="4"/>
      <c r="AK342" s="4"/>
      <c r="AL342" s="4"/>
      <c r="AM342" s="4"/>
      <c r="AN342" s="4"/>
      <c r="AO342" s="4"/>
      <c r="AP342" s="4"/>
      <c r="AQ342" s="4"/>
      <c r="AR342" s="4"/>
      <c r="AS342" s="4"/>
      <c r="AT342" s="4"/>
      <c r="AU342" s="4"/>
      <c r="AV342" s="4"/>
      <c r="AW342" s="4"/>
      <c r="AX342" s="4"/>
      <c r="AY342" s="4"/>
      <c r="AZ342" s="4"/>
      <c r="BA342" s="4"/>
      <c r="BB342" s="4"/>
      <c r="BC342" s="4"/>
      <c r="BD342" s="4"/>
      <c r="BE342" s="4"/>
      <c r="BF342" s="4"/>
      <c r="BG342" s="4"/>
      <c r="BH342" s="4"/>
      <c r="BI342" s="4"/>
      <c r="BJ342" s="4"/>
      <c r="BK342" s="4"/>
      <c r="BL342" s="4"/>
      <c r="BM342" s="4"/>
      <c r="BN342" s="4"/>
      <c r="BO342" s="4"/>
      <c r="BP342" s="4"/>
      <c r="BQ342" s="4"/>
      <c r="BR342" s="4"/>
      <c r="BS342" s="4"/>
      <c r="BT342" s="4"/>
      <c r="BU342" s="4"/>
      <c r="BV342" s="4"/>
      <c r="BW342" s="4"/>
    </row>
    <row r="343" spans="6:75">
      <c r="F343" s="4"/>
      <c r="G343" s="4"/>
      <c r="H343" s="4"/>
      <c r="I343" s="4"/>
      <c r="J343" s="4"/>
      <c r="K343" s="4"/>
      <c r="L343" s="4"/>
      <c r="M343" s="4"/>
      <c r="N343" s="4"/>
      <c r="O343" s="4"/>
      <c r="P343" s="4"/>
      <c r="Q343" s="4"/>
      <c r="R343" s="4"/>
      <c r="S343" s="25"/>
      <c r="T343" s="4"/>
      <c r="U343" s="4"/>
      <c r="V343" s="4"/>
      <c r="W343" s="4"/>
      <c r="X343" s="4"/>
      <c r="Y343" s="4"/>
      <c r="Z343" s="4"/>
      <c r="AA343" s="4"/>
      <c r="AB343" s="4"/>
      <c r="AC343" s="4"/>
      <c r="AD343" s="4"/>
      <c r="AE343" s="4"/>
      <c r="AF343" s="4"/>
      <c r="AG343" s="4"/>
      <c r="AH343" s="4"/>
      <c r="AI343" s="4"/>
      <c r="AJ343" s="4"/>
      <c r="AK343" s="4"/>
      <c r="AL343" s="4"/>
      <c r="AM343" s="4"/>
      <c r="AN343" s="4"/>
      <c r="AO343" s="4"/>
      <c r="AP343" s="4"/>
      <c r="AQ343" s="4"/>
      <c r="AR343" s="4"/>
      <c r="AS343" s="4"/>
      <c r="AT343" s="4"/>
      <c r="AU343" s="4"/>
      <c r="AV343" s="4"/>
      <c r="AW343" s="4"/>
      <c r="AX343" s="4"/>
      <c r="AY343" s="4"/>
      <c r="AZ343" s="4"/>
      <c r="BA343" s="4"/>
      <c r="BB343" s="4"/>
      <c r="BC343" s="4"/>
      <c r="BD343" s="4"/>
      <c r="BE343" s="4"/>
      <c r="BF343" s="4"/>
      <c r="BG343" s="4"/>
      <c r="BH343" s="4"/>
      <c r="BI343" s="4"/>
      <c r="BJ343" s="4"/>
      <c r="BK343" s="4"/>
      <c r="BL343" s="4"/>
      <c r="BM343" s="4"/>
      <c r="BN343" s="4"/>
      <c r="BO343" s="4"/>
      <c r="BP343" s="4"/>
      <c r="BQ343" s="4"/>
      <c r="BR343" s="4"/>
      <c r="BS343" s="4"/>
      <c r="BT343" s="4"/>
      <c r="BU343" s="4"/>
      <c r="BV343" s="4"/>
      <c r="BW343" s="4"/>
    </row>
    <row r="344" spans="6:75">
      <c r="F344" s="4"/>
      <c r="G344" s="4"/>
      <c r="H344" s="4"/>
      <c r="I344" s="4"/>
      <c r="J344" s="4"/>
      <c r="K344" s="4"/>
      <c r="L344" s="4"/>
      <c r="M344" s="4"/>
      <c r="N344" s="4"/>
      <c r="O344" s="4"/>
      <c r="P344" s="4"/>
      <c r="Q344" s="4"/>
      <c r="R344" s="4"/>
      <c r="S344" s="25"/>
      <c r="T344" s="4"/>
      <c r="U344" s="4"/>
      <c r="V344" s="4"/>
      <c r="W344" s="4"/>
      <c r="X344" s="4"/>
      <c r="Y344" s="4"/>
      <c r="Z344" s="4"/>
      <c r="AA344" s="4"/>
      <c r="AB344" s="4"/>
      <c r="AC344" s="4"/>
      <c r="AD344" s="4"/>
      <c r="AE344" s="4"/>
      <c r="AF344" s="4"/>
      <c r="AG344" s="4"/>
      <c r="AH344" s="4"/>
      <c r="AI344" s="4"/>
      <c r="AJ344" s="4"/>
      <c r="AK344" s="4"/>
      <c r="AL344" s="4"/>
      <c r="AM344" s="4"/>
      <c r="AN344" s="4"/>
      <c r="AO344" s="4"/>
      <c r="AP344" s="4"/>
      <c r="AQ344" s="4"/>
      <c r="AR344" s="4"/>
      <c r="AS344" s="4"/>
      <c r="AT344" s="4"/>
      <c r="AU344" s="4"/>
      <c r="AV344" s="4"/>
      <c r="AW344" s="4"/>
      <c r="AX344" s="4"/>
      <c r="AY344" s="4"/>
      <c r="AZ344" s="4"/>
      <c r="BA344" s="4"/>
      <c r="BB344" s="4"/>
      <c r="BC344" s="4"/>
      <c r="BD344" s="4"/>
      <c r="BE344" s="4"/>
      <c r="BF344" s="4"/>
      <c r="BG344" s="4"/>
      <c r="BH344" s="4"/>
      <c r="BI344" s="4"/>
      <c r="BJ344" s="4"/>
      <c r="BK344" s="4"/>
      <c r="BL344" s="4"/>
      <c r="BM344" s="4"/>
      <c r="BN344" s="4"/>
      <c r="BO344" s="4"/>
      <c r="BP344" s="4"/>
      <c r="BQ344" s="4"/>
      <c r="BR344" s="4"/>
      <c r="BS344" s="4"/>
      <c r="BT344" s="4"/>
      <c r="BU344" s="4"/>
      <c r="BV344" s="4"/>
      <c r="BW344" s="4"/>
    </row>
    <row r="345" spans="6:75">
      <c r="F345" s="4"/>
      <c r="G345" s="4"/>
      <c r="H345" s="4"/>
      <c r="I345" s="4"/>
      <c r="J345" s="4"/>
      <c r="K345" s="4"/>
      <c r="L345" s="4"/>
      <c r="M345" s="4"/>
      <c r="N345" s="4"/>
      <c r="O345" s="4"/>
      <c r="P345" s="4"/>
      <c r="Q345" s="4"/>
      <c r="R345" s="4"/>
      <c r="S345" s="25"/>
      <c r="T345" s="4"/>
      <c r="U345" s="4"/>
      <c r="V345" s="4"/>
      <c r="W345" s="4"/>
      <c r="X345" s="4"/>
      <c r="Y345" s="4"/>
      <c r="Z345" s="4"/>
      <c r="AA345" s="4"/>
      <c r="AB345" s="4"/>
      <c r="AC345" s="4"/>
      <c r="AD345" s="4"/>
      <c r="AE345" s="4"/>
      <c r="AF345" s="4"/>
      <c r="AG345" s="4"/>
      <c r="AH345" s="4"/>
      <c r="AI345" s="4"/>
      <c r="AJ345" s="4"/>
      <c r="AK345" s="4"/>
      <c r="AL345" s="4"/>
      <c r="AM345" s="4"/>
      <c r="AN345" s="4"/>
      <c r="AO345" s="4"/>
      <c r="AP345" s="4"/>
      <c r="AQ345" s="4"/>
      <c r="AR345" s="4"/>
      <c r="AS345" s="4"/>
      <c r="AT345" s="4"/>
      <c r="AU345" s="4"/>
      <c r="AV345" s="4"/>
      <c r="AW345" s="4"/>
      <c r="AX345" s="4"/>
      <c r="AY345" s="4"/>
      <c r="AZ345" s="4"/>
      <c r="BA345" s="4"/>
      <c r="BB345" s="4"/>
      <c r="BC345" s="4"/>
      <c r="BD345" s="4"/>
      <c r="BE345" s="4"/>
      <c r="BF345" s="4"/>
      <c r="BG345" s="4"/>
      <c r="BH345" s="4"/>
      <c r="BI345" s="4"/>
      <c r="BJ345" s="4"/>
      <c r="BK345" s="4"/>
      <c r="BL345" s="4"/>
      <c r="BM345" s="4"/>
      <c r="BN345" s="4"/>
      <c r="BO345" s="4"/>
      <c r="BP345" s="4"/>
      <c r="BQ345" s="4"/>
      <c r="BR345" s="4"/>
      <c r="BS345" s="4"/>
      <c r="BT345" s="4"/>
      <c r="BU345" s="4"/>
      <c r="BV345" s="4"/>
      <c r="BW345" s="4"/>
    </row>
    <row r="346" spans="6:75">
      <c r="F346" s="4"/>
      <c r="G346" s="4"/>
      <c r="H346" s="4"/>
      <c r="I346" s="4"/>
      <c r="J346" s="4"/>
      <c r="K346" s="4"/>
      <c r="L346" s="4"/>
      <c r="M346" s="4"/>
      <c r="N346" s="4"/>
      <c r="O346" s="4"/>
      <c r="P346" s="4"/>
      <c r="Q346" s="4"/>
      <c r="R346" s="4"/>
      <c r="S346" s="25"/>
      <c r="T346" s="4"/>
      <c r="U346" s="4"/>
      <c r="V346" s="4"/>
      <c r="W346" s="4"/>
      <c r="X346" s="4"/>
      <c r="Y346" s="4"/>
      <c r="Z346" s="4"/>
      <c r="AA346" s="4"/>
      <c r="AB346" s="4"/>
      <c r="AC346" s="4"/>
      <c r="AD346" s="4"/>
      <c r="AE346" s="4"/>
      <c r="AF346" s="4"/>
      <c r="AG346" s="4"/>
      <c r="AH346" s="4"/>
      <c r="AI346" s="4"/>
      <c r="AJ346" s="4"/>
      <c r="AK346" s="4"/>
      <c r="AL346" s="4"/>
      <c r="AM346" s="4"/>
      <c r="AN346" s="4"/>
      <c r="AO346" s="4"/>
      <c r="AP346" s="4"/>
      <c r="AQ346" s="4"/>
      <c r="AR346" s="4"/>
      <c r="AS346" s="4"/>
      <c r="AT346" s="4"/>
      <c r="AU346" s="4"/>
      <c r="AV346" s="4"/>
      <c r="AW346" s="4"/>
      <c r="AX346" s="4"/>
      <c r="AY346" s="4"/>
      <c r="AZ346" s="4"/>
      <c r="BA346" s="4"/>
      <c r="BB346" s="4"/>
      <c r="BC346" s="4"/>
      <c r="BD346" s="4"/>
      <c r="BE346" s="4"/>
      <c r="BF346" s="4"/>
      <c r="BG346" s="4"/>
      <c r="BH346" s="4"/>
      <c r="BI346" s="4"/>
      <c r="BJ346" s="4"/>
      <c r="BK346" s="4"/>
      <c r="BL346" s="4"/>
      <c r="BM346" s="4"/>
      <c r="BN346" s="4"/>
      <c r="BO346" s="4"/>
      <c r="BP346" s="4"/>
      <c r="BQ346" s="4"/>
      <c r="BR346" s="4"/>
      <c r="BS346" s="4"/>
      <c r="BT346" s="4"/>
      <c r="BU346" s="4"/>
      <c r="BV346" s="4"/>
      <c r="BW346" s="4"/>
    </row>
    <row r="347" spans="6:75">
      <c r="F347" s="4"/>
      <c r="G347" s="4"/>
      <c r="H347" s="4"/>
      <c r="I347" s="4"/>
      <c r="J347" s="4"/>
      <c r="K347" s="4"/>
      <c r="L347" s="4"/>
      <c r="M347" s="4"/>
      <c r="N347" s="4"/>
      <c r="O347" s="4"/>
      <c r="P347" s="4"/>
      <c r="Q347" s="4"/>
      <c r="R347" s="4"/>
      <c r="S347" s="25"/>
      <c r="T347" s="4"/>
      <c r="U347" s="4"/>
      <c r="V347" s="4"/>
      <c r="W347" s="4"/>
      <c r="X347" s="4"/>
      <c r="Y347" s="4"/>
      <c r="Z347" s="4"/>
      <c r="AA347" s="4"/>
      <c r="AB347" s="4"/>
      <c r="AC347" s="4"/>
      <c r="AD347" s="4"/>
      <c r="AE347" s="4"/>
      <c r="AF347" s="4"/>
      <c r="AG347" s="4"/>
      <c r="AH347" s="4"/>
      <c r="AI347" s="4"/>
      <c r="AJ347" s="4"/>
      <c r="AK347" s="4"/>
      <c r="AL347" s="4"/>
      <c r="AM347" s="4"/>
      <c r="AN347" s="4"/>
      <c r="AO347" s="4"/>
      <c r="AP347" s="4"/>
      <c r="AQ347" s="4"/>
      <c r="AR347" s="4"/>
      <c r="AS347" s="4"/>
      <c r="AT347" s="4"/>
      <c r="AU347" s="4"/>
      <c r="AV347" s="4"/>
      <c r="AW347" s="4"/>
      <c r="AX347" s="4"/>
      <c r="AY347" s="4"/>
      <c r="AZ347" s="4"/>
      <c r="BA347" s="4"/>
      <c r="BB347" s="4"/>
      <c r="BC347" s="4"/>
      <c r="BD347" s="4"/>
      <c r="BE347" s="4"/>
      <c r="BF347" s="4"/>
      <c r="BG347" s="4"/>
      <c r="BH347" s="4"/>
      <c r="BI347" s="4"/>
      <c r="BJ347" s="4"/>
      <c r="BK347" s="4"/>
      <c r="BL347" s="4"/>
      <c r="BM347" s="4"/>
      <c r="BN347" s="4"/>
      <c r="BO347" s="4"/>
      <c r="BP347" s="4"/>
      <c r="BQ347" s="4"/>
      <c r="BR347" s="4"/>
      <c r="BS347" s="4"/>
      <c r="BT347" s="4"/>
      <c r="BU347" s="4"/>
      <c r="BV347" s="4"/>
      <c r="BW347" s="4"/>
    </row>
    <row r="348" spans="6:75">
      <c r="F348" s="4"/>
      <c r="G348" s="4"/>
      <c r="H348" s="4"/>
      <c r="I348" s="4"/>
      <c r="J348" s="4"/>
      <c r="K348" s="4"/>
      <c r="L348" s="4"/>
      <c r="M348" s="4"/>
      <c r="N348" s="4"/>
      <c r="O348" s="4"/>
      <c r="P348" s="4"/>
      <c r="Q348" s="4"/>
      <c r="R348" s="4"/>
      <c r="S348" s="25"/>
      <c r="T348" s="4"/>
      <c r="U348" s="4"/>
      <c r="V348" s="4"/>
      <c r="W348" s="4"/>
      <c r="X348" s="4"/>
      <c r="Y348" s="4"/>
      <c r="Z348" s="4"/>
      <c r="AA348" s="4"/>
      <c r="AB348" s="4"/>
      <c r="AC348" s="4"/>
      <c r="AD348" s="4"/>
      <c r="AE348" s="4"/>
      <c r="AF348" s="4"/>
      <c r="AG348" s="4"/>
      <c r="AH348" s="4"/>
      <c r="AI348" s="4"/>
      <c r="AJ348" s="4"/>
      <c r="AK348" s="4"/>
      <c r="AL348" s="4"/>
      <c r="AM348" s="4"/>
      <c r="AN348" s="4"/>
      <c r="AO348" s="4"/>
      <c r="AP348" s="4"/>
      <c r="AQ348" s="4"/>
      <c r="AR348" s="4"/>
      <c r="AS348" s="4"/>
      <c r="AT348" s="4"/>
      <c r="AU348" s="4"/>
      <c r="AV348" s="4"/>
      <c r="AW348" s="4"/>
      <c r="AX348" s="4"/>
      <c r="AY348" s="4"/>
      <c r="AZ348" s="4"/>
      <c r="BA348" s="4"/>
      <c r="BB348" s="4"/>
      <c r="BC348" s="4"/>
      <c r="BD348" s="4"/>
      <c r="BE348" s="4"/>
      <c r="BF348" s="4"/>
      <c r="BG348" s="4"/>
      <c r="BH348" s="4"/>
      <c r="BI348" s="4"/>
      <c r="BJ348" s="4"/>
      <c r="BK348" s="4"/>
      <c r="BL348" s="4"/>
      <c r="BM348" s="4"/>
      <c r="BN348" s="4"/>
      <c r="BO348" s="4"/>
      <c r="BP348" s="4"/>
      <c r="BQ348" s="4"/>
      <c r="BR348" s="4"/>
      <c r="BS348" s="4"/>
      <c r="BT348" s="4"/>
      <c r="BU348" s="4"/>
      <c r="BV348" s="4"/>
      <c r="BW348" s="4"/>
    </row>
    <row r="349" spans="6:75">
      <c r="F349" s="4"/>
      <c r="G349" s="4"/>
      <c r="H349" s="4"/>
      <c r="I349" s="4"/>
      <c r="J349" s="4"/>
      <c r="K349" s="4"/>
      <c r="L349" s="4"/>
      <c r="M349" s="4"/>
      <c r="N349" s="4"/>
      <c r="O349" s="4"/>
      <c r="P349" s="4"/>
      <c r="Q349" s="4"/>
      <c r="R349" s="4"/>
      <c r="S349" s="25"/>
      <c r="T349" s="4"/>
      <c r="U349" s="4"/>
      <c r="V349" s="4"/>
      <c r="W349" s="4"/>
      <c r="X349" s="4"/>
      <c r="Y349" s="4"/>
      <c r="Z349" s="4"/>
      <c r="AA349" s="4"/>
      <c r="AB349" s="4"/>
      <c r="AC349" s="4"/>
      <c r="AD349" s="4"/>
      <c r="AE349" s="4"/>
      <c r="AF349" s="4"/>
      <c r="AG349" s="4"/>
      <c r="AH349" s="4"/>
      <c r="AI349" s="4"/>
      <c r="AJ349" s="4"/>
      <c r="AK349" s="4"/>
      <c r="AL349" s="4"/>
      <c r="AM349" s="4"/>
      <c r="AN349" s="4"/>
      <c r="AO349" s="4"/>
      <c r="AP349" s="4"/>
      <c r="AQ349" s="4"/>
      <c r="AR349" s="4"/>
      <c r="AS349" s="4"/>
      <c r="AT349" s="4"/>
      <c r="AU349" s="4"/>
      <c r="AV349" s="4"/>
      <c r="AW349" s="4"/>
      <c r="AX349" s="4"/>
      <c r="AY349" s="4"/>
      <c r="AZ349" s="4"/>
      <c r="BA349" s="4"/>
      <c r="BB349" s="4"/>
      <c r="BC349" s="4"/>
      <c r="BD349" s="4"/>
      <c r="BE349" s="4"/>
      <c r="BF349" s="4"/>
      <c r="BG349" s="4"/>
      <c r="BH349" s="4"/>
      <c r="BI349" s="4"/>
      <c r="BJ349" s="4"/>
      <c r="BK349" s="4"/>
      <c r="BL349" s="4"/>
      <c r="BM349" s="4"/>
      <c r="BN349" s="4"/>
      <c r="BO349" s="4"/>
      <c r="BP349" s="4"/>
      <c r="BQ349" s="4"/>
      <c r="BR349" s="4"/>
      <c r="BS349" s="4"/>
      <c r="BT349" s="4"/>
      <c r="BU349" s="4"/>
      <c r="BV349" s="4"/>
      <c r="BW349" s="4"/>
    </row>
    <row r="350" spans="6:75">
      <c r="F350" s="4"/>
      <c r="G350" s="4"/>
      <c r="H350" s="4"/>
      <c r="I350" s="4"/>
      <c r="J350" s="4"/>
      <c r="K350" s="4"/>
      <c r="L350" s="4"/>
      <c r="M350" s="4"/>
      <c r="N350" s="4"/>
      <c r="O350" s="4"/>
      <c r="P350" s="4"/>
      <c r="Q350" s="4"/>
      <c r="R350" s="4"/>
      <c r="S350" s="25"/>
      <c r="T350" s="4"/>
      <c r="U350" s="4"/>
      <c r="V350" s="4"/>
      <c r="W350" s="4"/>
      <c r="X350" s="4"/>
      <c r="Y350" s="4"/>
      <c r="Z350" s="4"/>
      <c r="AA350" s="4"/>
      <c r="AB350" s="4"/>
      <c r="AC350" s="4"/>
      <c r="AD350" s="4"/>
      <c r="AE350" s="4"/>
      <c r="AF350" s="4"/>
      <c r="AG350" s="4"/>
      <c r="AH350" s="4"/>
      <c r="AI350" s="4"/>
      <c r="AJ350" s="4"/>
      <c r="AK350" s="4"/>
      <c r="AL350" s="4"/>
      <c r="AM350" s="4"/>
      <c r="AN350" s="4"/>
      <c r="AO350" s="4"/>
      <c r="AP350" s="4"/>
      <c r="AQ350" s="4"/>
      <c r="AR350" s="4"/>
      <c r="AS350" s="4"/>
      <c r="AT350" s="4"/>
      <c r="AU350" s="4"/>
      <c r="AV350" s="4"/>
      <c r="AW350" s="4"/>
      <c r="AX350" s="4"/>
      <c r="AY350" s="4"/>
      <c r="AZ350" s="4"/>
      <c r="BA350" s="4"/>
      <c r="BB350" s="4"/>
      <c r="BC350" s="4"/>
      <c r="BD350" s="4"/>
      <c r="BE350" s="4"/>
      <c r="BF350" s="4"/>
      <c r="BG350" s="4"/>
      <c r="BH350" s="4"/>
      <c r="BI350" s="4"/>
      <c r="BJ350" s="4"/>
      <c r="BK350" s="4"/>
      <c r="BL350" s="4"/>
      <c r="BM350" s="4"/>
      <c r="BN350" s="4"/>
      <c r="BO350" s="4"/>
      <c r="BP350" s="4"/>
      <c r="BQ350" s="4"/>
      <c r="BR350" s="4"/>
      <c r="BS350" s="4"/>
      <c r="BT350" s="4"/>
      <c r="BU350" s="4"/>
      <c r="BV350" s="4"/>
      <c r="BW350" s="4"/>
    </row>
    <row r="351" spans="6:75">
      <c r="F351" s="4"/>
      <c r="G351" s="4"/>
      <c r="H351" s="4"/>
      <c r="I351" s="4"/>
      <c r="J351" s="4"/>
      <c r="K351" s="4"/>
      <c r="L351" s="4"/>
      <c r="M351" s="4"/>
      <c r="N351" s="4"/>
      <c r="O351" s="4"/>
      <c r="P351" s="4"/>
      <c r="Q351" s="4"/>
      <c r="R351" s="4"/>
      <c r="S351" s="25"/>
      <c r="T351" s="4"/>
      <c r="U351" s="4"/>
      <c r="V351" s="4"/>
      <c r="W351" s="4"/>
      <c r="X351" s="4"/>
      <c r="Y351" s="4"/>
      <c r="Z351" s="4"/>
      <c r="AA351" s="4"/>
      <c r="AB351" s="4"/>
      <c r="AC351" s="4"/>
      <c r="AD351" s="4"/>
      <c r="AE351" s="4"/>
      <c r="AF351" s="4"/>
      <c r="AG351" s="4"/>
      <c r="AH351" s="4"/>
      <c r="AI351" s="4"/>
      <c r="AJ351" s="4"/>
      <c r="AK351" s="4"/>
      <c r="AL351" s="4"/>
      <c r="AM351" s="4"/>
      <c r="AN351" s="4"/>
      <c r="AO351" s="4"/>
      <c r="AP351" s="4"/>
      <c r="AQ351" s="4"/>
      <c r="AR351" s="4"/>
      <c r="AS351" s="4"/>
      <c r="AT351" s="4"/>
      <c r="AU351" s="4"/>
      <c r="AV351" s="4"/>
      <c r="AW351" s="4"/>
      <c r="AX351" s="4"/>
      <c r="AY351" s="4"/>
      <c r="AZ351" s="4"/>
      <c r="BA351" s="4"/>
      <c r="BB351" s="4"/>
      <c r="BC351" s="4"/>
      <c r="BD351" s="4"/>
      <c r="BE351" s="4"/>
      <c r="BF351" s="4"/>
      <c r="BG351" s="4"/>
      <c r="BH351" s="4"/>
      <c r="BI351" s="4"/>
      <c r="BJ351" s="4"/>
      <c r="BK351" s="4"/>
      <c r="BL351" s="4"/>
      <c r="BM351" s="4"/>
      <c r="BN351" s="4"/>
      <c r="BO351" s="4"/>
      <c r="BP351" s="4"/>
      <c r="BQ351" s="4"/>
      <c r="BR351" s="4"/>
      <c r="BS351" s="4"/>
      <c r="BT351" s="4"/>
      <c r="BU351" s="4"/>
      <c r="BV351" s="4"/>
      <c r="BW351" s="4"/>
    </row>
    <row r="352" spans="6:75">
      <c r="F352" s="4"/>
      <c r="G352" s="4"/>
      <c r="H352" s="4"/>
      <c r="I352" s="4"/>
      <c r="J352" s="4"/>
      <c r="K352" s="4"/>
      <c r="L352" s="4"/>
      <c r="M352" s="4"/>
      <c r="N352" s="4"/>
      <c r="O352" s="4"/>
      <c r="P352" s="4"/>
      <c r="Q352" s="4"/>
      <c r="R352" s="4"/>
      <c r="S352" s="25"/>
      <c r="T352" s="4"/>
      <c r="U352" s="4"/>
      <c r="V352" s="4"/>
      <c r="W352" s="4"/>
      <c r="X352" s="4"/>
      <c r="Y352" s="4"/>
      <c r="Z352" s="4"/>
      <c r="AA352" s="4"/>
      <c r="AB352" s="4"/>
      <c r="AC352" s="4"/>
      <c r="AD352" s="4"/>
      <c r="AE352" s="4"/>
      <c r="AF352" s="4"/>
      <c r="AG352" s="4"/>
      <c r="AH352" s="4"/>
      <c r="AI352" s="4"/>
      <c r="AJ352" s="4"/>
      <c r="AK352" s="4"/>
      <c r="AL352" s="4"/>
      <c r="AM352" s="4"/>
      <c r="AN352" s="4"/>
      <c r="AO352" s="4"/>
      <c r="AP352" s="4"/>
      <c r="AQ352" s="4"/>
      <c r="AR352" s="4"/>
      <c r="AS352" s="4"/>
      <c r="AT352" s="4"/>
      <c r="AU352" s="4"/>
      <c r="AV352" s="4"/>
      <c r="AW352" s="4"/>
      <c r="AX352" s="4"/>
      <c r="AY352" s="4"/>
      <c r="AZ352" s="4"/>
      <c r="BA352" s="4"/>
      <c r="BB352" s="4"/>
      <c r="BC352" s="4"/>
      <c r="BD352" s="4"/>
      <c r="BE352" s="4"/>
      <c r="BF352" s="4"/>
      <c r="BG352" s="4"/>
      <c r="BH352" s="4"/>
      <c r="BI352" s="4"/>
      <c r="BJ352" s="4"/>
      <c r="BK352" s="4"/>
      <c r="BL352" s="4"/>
      <c r="BM352" s="4"/>
      <c r="BN352" s="4"/>
      <c r="BO352" s="4"/>
      <c r="BP352" s="4"/>
      <c r="BQ352" s="4"/>
      <c r="BR352" s="4"/>
      <c r="BS352" s="4"/>
      <c r="BT352" s="4"/>
      <c r="BU352" s="4"/>
      <c r="BV352" s="4"/>
      <c r="BW352" s="4"/>
    </row>
    <row r="353" spans="6:75">
      <c r="F353" s="4"/>
      <c r="G353" s="4"/>
      <c r="H353" s="4"/>
      <c r="I353" s="4"/>
      <c r="J353" s="4"/>
      <c r="K353" s="4"/>
      <c r="L353" s="4"/>
      <c r="M353" s="4"/>
      <c r="N353" s="4"/>
      <c r="O353" s="4"/>
      <c r="P353" s="4"/>
      <c r="Q353" s="4"/>
      <c r="R353" s="4"/>
      <c r="S353" s="25"/>
      <c r="T353" s="4"/>
      <c r="U353" s="4"/>
      <c r="V353" s="4"/>
      <c r="W353" s="4"/>
      <c r="X353" s="4"/>
      <c r="Y353" s="4"/>
      <c r="Z353" s="4"/>
      <c r="AA353" s="4"/>
      <c r="AB353" s="4"/>
      <c r="AC353" s="4"/>
      <c r="AD353" s="4"/>
      <c r="AE353" s="4"/>
      <c r="AF353" s="4"/>
      <c r="AG353" s="4"/>
      <c r="AH353" s="4"/>
      <c r="AI353" s="4"/>
      <c r="AJ353" s="4"/>
      <c r="AK353" s="4"/>
      <c r="AL353" s="4"/>
      <c r="AM353" s="4"/>
      <c r="AN353" s="4"/>
      <c r="AO353" s="4"/>
      <c r="AP353" s="4"/>
      <c r="AQ353" s="4"/>
      <c r="AR353" s="4"/>
      <c r="AS353" s="4"/>
      <c r="AT353" s="4"/>
      <c r="AU353" s="4"/>
      <c r="AV353" s="4"/>
      <c r="AW353" s="4"/>
      <c r="AX353" s="4"/>
      <c r="AY353" s="4"/>
      <c r="AZ353" s="4"/>
      <c r="BA353" s="4"/>
      <c r="BB353" s="4"/>
      <c r="BC353" s="4"/>
      <c r="BD353" s="4"/>
      <c r="BE353" s="4"/>
      <c r="BF353" s="4"/>
      <c r="BG353" s="4"/>
      <c r="BH353" s="4"/>
      <c r="BI353" s="4"/>
      <c r="BJ353" s="4"/>
      <c r="BK353" s="4"/>
      <c r="BL353" s="4"/>
      <c r="BM353" s="4"/>
      <c r="BN353" s="4"/>
      <c r="BO353" s="4"/>
      <c r="BP353" s="4"/>
      <c r="BQ353" s="4"/>
      <c r="BR353" s="4"/>
      <c r="BS353" s="4"/>
      <c r="BT353" s="4"/>
      <c r="BU353" s="4"/>
      <c r="BV353" s="4"/>
      <c r="BW353" s="4"/>
    </row>
    <row r="354" spans="6:75">
      <c r="F354" s="4"/>
      <c r="G354" s="4"/>
      <c r="H354" s="4"/>
      <c r="I354" s="4"/>
      <c r="J354" s="4"/>
      <c r="K354" s="4"/>
      <c r="L354" s="4"/>
      <c r="M354" s="4"/>
      <c r="N354" s="4"/>
      <c r="O354" s="4"/>
      <c r="P354" s="4"/>
      <c r="Q354" s="4"/>
      <c r="R354" s="4"/>
      <c r="S354" s="25"/>
      <c r="T354" s="4"/>
      <c r="U354" s="4"/>
      <c r="V354" s="4"/>
      <c r="W354" s="4"/>
      <c r="X354" s="4"/>
      <c r="Y354" s="4"/>
      <c r="Z354" s="4"/>
      <c r="AA354" s="4"/>
      <c r="AB354" s="4"/>
      <c r="AC354" s="4"/>
      <c r="AD354" s="4"/>
      <c r="AE354" s="4"/>
      <c r="AF354" s="4"/>
      <c r="AG354" s="4"/>
      <c r="AH354" s="4"/>
      <c r="AI354" s="4"/>
      <c r="AJ354" s="4"/>
      <c r="AK354" s="4"/>
      <c r="AL354" s="4"/>
      <c r="AM354" s="4"/>
      <c r="AN354" s="4"/>
      <c r="AO354" s="4"/>
      <c r="AP354" s="4"/>
      <c r="AQ354" s="4"/>
      <c r="AR354" s="4"/>
      <c r="AS354" s="4"/>
      <c r="AT354" s="4"/>
      <c r="AU354" s="4"/>
      <c r="AV354" s="4"/>
      <c r="AW354" s="4"/>
      <c r="AX354" s="4"/>
      <c r="AY354" s="4"/>
      <c r="AZ354" s="4"/>
      <c r="BA354" s="4"/>
      <c r="BB354" s="4"/>
      <c r="BC354" s="4"/>
      <c r="BD354" s="4"/>
      <c r="BE354" s="4"/>
      <c r="BF354" s="4"/>
      <c r="BG354" s="4"/>
      <c r="BH354" s="4"/>
      <c r="BI354" s="4"/>
      <c r="BJ354" s="4"/>
      <c r="BK354" s="4"/>
      <c r="BL354" s="4"/>
      <c r="BM354" s="4"/>
      <c r="BN354" s="4"/>
      <c r="BO354" s="4"/>
      <c r="BP354" s="4"/>
      <c r="BQ354" s="4"/>
      <c r="BR354" s="4"/>
      <c r="BS354" s="4"/>
      <c r="BT354" s="4"/>
      <c r="BU354" s="4"/>
      <c r="BV354" s="4"/>
      <c r="BW354" s="4"/>
    </row>
    <row r="355" spans="6:75">
      <c r="F355" s="4"/>
      <c r="G355" s="4"/>
      <c r="H355" s="4"/>
      <c r="I355" s="4"/>
      <c r="J355" s="4"/>
      <c r="K355" s="4"/>
      <c r="L355" s="4"/>
      <c r="M355" s="4"/>
      <c r="N355" s="4"/>
      <c r="O355" s="4"/>
      <c r="P355" s="4"/>
      <c r="Q355" s="4"/>
      <c r="R355" s="4"/>
      <c r="S355" s="25"/>
      <c r="T355" s="4"/>
      <c r="U355" s="4"/>
      <c r="V355" s="4"/>
      <c r="W355" s="4"/>
      <c r="X355" s="4"/>
      <c r="Y355" s="4"/>
      <c r="Z355" s="4"/>
      <c r="AA355" s="4"/>
      <c r="AB355" s="4"/>
      <c r="AC355" s="4"/>
      <c r="AD355" s="4"/>
      <c r="AE355" s="4"/>
      <c r="AF355" s="4"/>
      <c r="AG355" s="4"/>
      <c r="AH355" s="4"/>
      <c r="AI355" s="4"/>
      <c r="AJ355" s="4"/>
      <c r="AK355" s="4"/>
      <c r="AL355" s="4"/>
      <c r="AM355" s="4"/>
      <c r="AN355" s="4"/>
      <c r="AO355" s="4"/>
      <c r="AP355" s="4"/>
      <c r="AQ355" s="4"/>
      <c r="AR355" s="4"/>
      <c r="AS355" s="4"/>
      <c r="AT355" s="4"/>
      <c r="AU355" s="4"/>
      <c r="AV355" s="4"/>
      <c r="AW355" s="4"/>
      <c r="AX355" s="4"/>
      <c r="AY355" s="4"/>
      <c r="AZ355" s="4"/>
      <c r="BA355" s="4"/>
      <c r="BB355" s="4"/>
      <c r="BC355" s="4"/>
      <c r="BD355" s="4"/>
      <c r="BE355" s="4"/>
      <c r="BF355" s="4"/>
      <c r="BG355" s="4"/>
      <c r="BH355" s="4"/>
      <c r="BI355" s="4"/>
      <c r="BJ355" s="4"/>
      <c r="BK355" s="4"/>
      <c r="BL355" s="4"/>
      <c r="BM355" s="4"/>
      <c r="BN355" s="4"/>
      <c r="BO355" s="4"/>
      <c r="BP355" s="4"/>
      <c r="BQ355" s="4"/>
      <c r="BR355" s="4"/>
      <c r="BS355" s="4"/>
      <c r="BT355" s="4"/>
      <c r="BU355" s="4"/>
      <c r="BV355" s="4"/>
      <c r="BW355" s="4"/>
    </row>
    <row r="356" spans="6:75">
      <c r="F356" s="4"/>
      <c r="G356" s="4"/>
      <c r="H356" s="4"/>
      <c r="I356" s="4"/>
      <c r="J356" s="4"/>
      <c r="K356" s="4"/>
      <c r="L356" s="4"/>
      <c r="M356" s="4"/>
      <c r="N356" s="4"/>
      <c r="O356" s="4"/>
      <c r="P356" s="4"/>
      <c r="Q356" s="4"/>
      <c r="R356" s="4"/>
      <c r="S356" s="25"/>
      <c r="T356" s="4"/>
      <c r="U356" s="4"/>
      <c r="V356" s="4"/>
      <c r="W356" s="4"/>
      <c r="X356" s="4"/>
      <c r="Y356" s="4"/>
      <c r="Z356" s="4"/>
      <c r="AA356" s="4"/>
      <c r="AB356" s="4"/>
      <c r="AC356" s="4"/>
      <c r="AD356" s="4"/>
      <c r="AE356" s="4"/>
      <c r="AF356" s="4"/>
      <c r="AG356" s="4"/>
      <c r="AH356" s="4"/>
      <c r="AI356" s="4"/>
      <c r="AJ356" s="4"/>
      <c r="AK356" s="4"/>
      <c r="AL356" s="4"/>
      <c r="AM356" s="4"/>
      <c r="AN356" s="4"/>
      <c r="AO356" s="4"/>
      <c r="AP356" s="4"/>
      <c r="AQ356" s="4"/>
      <c r="AR356" s="4"/>
      <c r="AS356" s="4"/>
      <c r="AT356" s="4"/>
      <c r="AU356" s="4"/>
      <c r="AV356" s="4"/>
      <c r="AW356" s="4"/>
      <c r="AX356" s="4"/>
      <c r="AY356" s="4"/>
      <c r="AZ356" s="4"/>
      <c r="BA356" s="4"/>
      <c r="BB356" s="4"/>
      <c r="BC356" s="4"/>
      <c r="BD356" s="4"/>
      <c r="BE356" s="4"/>
      <c r="BF356" s="4"/>
      <c r="BG356" s="4"/>
      <c r="BH356" s="4"/>
      <c r="BI356" s="4"/>
      <c r="BJ356" s="4"/>
      <c r="BK356" s="4"/>
      <c r="BL356" s="4"/>
      <c r="BM356" s="4"/>
      <c r="BN356" s="4"/>
      <c r="BO356" s="4"/>
      <c r="BP356" s="4"/>
      <c r="BQ356" s="4"/>
      <c r="BR356" s="4"/>
      <c r="BS356" s="4"/>
      <c r="BT356" s="4"/>
      <c r="BU356" s="4"/>
      <c r="BV356" s="4"/>
      <c r="BW356" s="4"/>
    </row>
    <row r="357" spans="6:75">
      <c r="F357" s="4"/>
      <c r="G357" s="4"/>
      <c r="H357" s="4"/>
      <c r="I357" s="4"/>
      <c r="J357" s="4"/>
      <c r="K357" s="4"/>
      <c r="L357" s="4"/>
      <c r="M357" s="4"/>
      <c r="N357" s="4"/>
      <c r="O357" s="4"/>
      <c r="P357" s="4"/>
      <c r="Q357" s="4"/>
      <c r="R357" s="4"/>
      <c r="S357" s="25"/>
      <c r="T357" s="4"/>
      <c r="U357" s="4"/>
      <c r="V357" s="4"/>
      <c r="W357" s="4"/>
      <c r="X357" s="4"/>
      <c r="Y357" s="4"/>
      <c r="Z357" s="4"/>
      <c r="AA357" s="4"/>
      <c r="AB357" s="4"/>
      <c r="AC357" s="4"/>
      <c r="AD357" s="4"/>
      <c r="AE357" s="4"/>
      <c r="AF357" s="4"/>
      <c r="AG357" s="4"/>
      <c r="AH357" s="4"/>
      <c r="AI357" s="4"/>
      <c r="AJ357" s="4"/>
      <c r="AK357" s="4"/>
      <c r="AL357" s="4"/>
      <c r="AM357" s="4"/>
      <c r="AN357" s="4"/>
      <c r="AO357" s="4"/>
      <c r="AP357" s="4"/>
      <c r="AQ357" s="4"/>
      <c r="AR357" s="4"/>
      <c r="AS357" s="4"/>
      <c r="AT357" s="4"/>
      <c r="AU357" s="4"/>
      <c r="AV357" s="4"/>
      <c r="AW357" s="4"/>
      <c r="AX357" s="4"/>
      <c r="AY357" s="4"/>
      <c r="AZ357" s="4"/>
      <c r="BA357" s="4"/>
      <c r="BB357" s="4"/>
      <c r="BC357" s="4"/>
      <c r="BD357" s="4"/>
      <c r="BE357" s="4"/>
      <c r="BF357" s="4"/>
      <c r="BG357" s="4"/>
      <c r="BH357" s="4"/>
      <c r="BI357" s="4"/>
      <c r="BJ357" s="4"/>
      <c r="BK357" s="4"/>
      <c r="BL357" s="4"/>
      <c r="BM357" s="4"/>
      <c r="BN357" s="4"/>
      <c r="BO357" s="4"/>
      <c r="BP357" s="4"/>
      <c r="BQ357" s="4"/>
      <c r="BR357" s="4"/>
      <c r="BS357" s="4"/>
      <c r="BT357" s="4"/>
      <c r="BU357" s="4"/>
      <c r="BV357" s="4"/>
      <c r="BW357" s="4"/>
    </row>
    <row r="358" spans="6:75">
      <c r="F358" s="4"/>
      <c r="G358" s="4"/>
      <c r="H358" s="4"/>
      <c r="I358" s="4"/>
      <c r="J358" s="4"/>
      <c r="K358" s="4"/>
      <c r="L358" s="4"/>
      <c r="M358" s="4"/>
      <c r="N358" s="4"/>
      <c r="O358" s="4"/>
      <c r="P358" s="4"/>
      <c r="Q358" s="4"/>
      <c r="R358" s="4"/>
      <c r="S358" s="25"/>
      <c r="T358" s="4"/>
      <c r="U358" s="4"/>
      <c r="V358" s="4"/>
      <c r="W358" s="4"/>
      <c r="X358" s="4"/>
      <c r="Y358" s="4"/>
      <c r="Z358" s="4"/>
      <c r="AA358" s="4"/>
      <c r="AB358" s="4"/>
      <c r="AC358" s="4"/>
      <c r="AD358" s="4"/>
      <c r="AE358" s="4"/>
      <c r="AF358" s="4"/>
      <c r="AG358" s="4"/>
      <c r="AH358" s="4"/>
      <c r="AI358" s="4"/>
      <c r="AJ358" s="4"/>
      <c r="AK358" s="4"/>
      <c r="AL358" s="4"/>
      <c r="AM358" s="4"/>
      <c r="AN358" s="4"/>
      <c r="AO358" s="4"/>
      <c r="AP358" s="4"/>
      <c r="AQ358" s="4"/>
      <c r="AR358" s="4"/>
      <c r="AS358" s="4"/>
      <c r="AT358" s="4"/>
      <c r="AU358" s="4"/>
      <c r="AV358" s="4"/>
      <c r="AW358" s="4"/>
      <c r="AX358" s="4"/>
      <c r="AY358" s="4"/>
      <c r="AZ358" s="4"/>
      <c r="BA358" s="4"/>
      <c r="BB358" s="4"/>
      <c r="BC358" s="4"/>
      <c r="BD358" s="4"/>
      <c r="BE358" s="4"/>
      <c r="BF358" s="4"/>
      <c r="BG358" s="4"/>
      <c r="BH358" s="4"/>
      <c r="BI358" s="4"/>
      <c r="BJ358" s="4"/>
      <c r="BK358" s="4"/>
      <c r="BL358" s="4"/>
      <c r="BM358" s="4"/>
      <c r="BN358" s="4"/>
      <c r="BO358" s="4"/>
      <c r="BP358" s="4"/>
      <c r="BQ358" s="4"/>
      <c r="BR358" s="4"/>
      <c r="BS358" s="4"/>
      <c r="BT358" s="4"/>
      <c r="BU358" s="4"/>
      <c r="BV358" s="4"/>
      <c r="BW358" s="4"/>
    </row>
    <row r="359" spans="6:75">
      <c r="F359" s="4"/>
      <c r="G359" s="4"/>
      <c r="H359" s="4"/>
      <c r="I359" s="4"/>
      <c r="J359" s="4"/>
      <c r="K359" s="4"/>
      <c r="L359" s="4"/>
      <c r="M359" s="4"/>
      <c r="N359" s="4"/>
      <c r="O359" s="4"/>
      <c r="P359" s="4"/>
      <c r="Q359" s="4"/>
      <c r="R359" s="4"/>
      <c r="S359" s="25"/>
      <c r="T359" s="4"/>
      <c r="U359" s="4"/>
      <c r="V359" s="4"/>
      <c r="W359" s="4"/>
      <c r="X359" s="4"/>
      <c r="Y359" s="4"/>
      <c r="Z359" s="4"/>
      <c r="AA359" s="4"/>
      <c r="AB359" s="4"/>
      <c r="AC359" s="4"/>
      <c r="AD359" s="4"/>
      <c r="AE359" s="4"/>
      <c r="AF359" s="4"/>
      <c r="AG359" s="4"/>
      <c r="AH359" s="4"/>
      <c r="AI359" s="4"/>
      <c r="AJ359" s="4"/>
      <c r="AK359" s="4"/>
      <c r="AL359" s="4"/>
      <c r="AM359" s="4"/>
      <c r="AN359" s="4"/>
      <c r="AO359" s="4"/>
      <c r="AP359" s="4"/>
      <c r="AQ359" s="4"/>
      <c r="AR359" s="4"/>
      <c r="AS359" s="4"/>
      <c r="AT359" s="4"/>
      <c r="AU359" s="4"/>
      <c r="AV359" s="4"/>
      <c r="AW359" s="4"/>
      <c r="AX359" s="4"/>
      <c r="AY359" s="4"/>
      <c r="AZ359" s="4"/>
      <c r="BA359" s="4"/>
      <c r="BB359" s="4"/>
      <c r="BC359" s="4"/>
      <c r="BD359" s="4"/>
      <c r="BE359" s="4"/>
      <c r="BF359" s="4"/>
      <c r="BG359" s="4"/>
      <c r="BH359" s="4"/>
      <c r="BI359" s="4"/>
      <c r="BJ359" s="4"/>
      <c r="BK359" s="4"/>
      <c r="BL359" s="4"/>
      <c r="BM359" s="4"/>
      <c r="BN359" s="4"/>
      <c r="BO359" s="4"/>
      <c r="BP359" s="4"/>
      <c r="BQ359" s="4"/>
      <c r="BR359" s="4"/>
      <c r="BS359" s="4"/>
      <c r="BT359" s="4"/>
      <c r="BU359" s="4"/>
      <c r="BV359" s="4"/>
      <c r="BW359" s="4"/>
    </row>
    <row r="360" spans="6:75">
      <c r="F360" s="4"/>
      <c r="G360" s="4"/>
      <c r="H360" s="4"/>
      <c r="I360" s="4"/>
      <c r="J360" s="4"/>
      <c r="K360" s="4"/>
      <c r="L360" s="4"/>
      <c r="M360" s="4"/>
      <c r="N360" s="4"/>
      <c r="O360" s="4"/>
      <c r="P360" s="4"/>
      <c r="Q360" s="4"/>
      <c r="R360" s="4"/>
      <c r="S360" s="25"/>
      <c r="T360" s="4"/>
      <c r="U360" s="4"/>
      <c r="V360" s="4"/>
      <c r="W360" s="4"/>
      <c r="X360" s="4"/>
      <c r="Y360" s="4"/>
      <c r="Z360" s="4"/>
      <c r="AA360" s="4"/>
      <c r="AB360" s="4"/>
      <c r="AC360" s="4"/>
      <c r="AD360" s="4"/>
      <c r="AE360" s="4"/>
      <c r="AF360" s="4"/>
      <c r="AG360" s="4"/>
      <c r="AH360" s="4"/>
      <c r="AI360" s="4"/>
      <c r="AJ360" s="4"/>
      <c r="AK360" s="4"/>
      <c r="AL360" s="4"/>
      <c r="AM360" s="4"/>
      <c r="AN360" s="4"/>
      <c r="AO360" s="4"/>
      <c r="AP360" s="4"/>
      <c r="AQ360" s="4"/>
      <c r="AR360" s="4"/>
      <c r="AS360" s="4"/>
      <c r="AT360" s="4"/>
      <c r="AU360" s="4"/>
      <c r="AV360" s="4"/>
      <c r="AW360" s="4"/>
      <c r="AX360" s="4"/>
      <c r="AY360" s="4"/>
      <c r="AZ360" s="4"/>
      <c r="BA360" s="4"/>
      <c r="BB360" s="4"/>
      <c r="BC360" s="4"/>
      <c r="BD360" s="4"/>
      <c r="BE360" s="4"/>
      <c r="BF360" s="4"/>
      <c r="BG360" s="4"/>
      <c r="BH360" s="4"/>
      <c r="BI360" s="4"/>
      <c r="BJ360" s="4"/>
      <c r="BK360" s="4"/>
      <c r="BL360" s="4"/>
      <c r="BM360" s="4"/>
      <c r="BN360" s="4"/>
      <c r="BO360" s="4"/>
      <c r="BP360" s="4"/>
      <c r="BQ360" s="4"/>
      <c r="BR360" s="4"/>
      <c r="BS360" s="4"/>
      <c r="BT360" s="4"/>
      <c r="BU360" s="4"/>
      <c r="BV360" s="4"/>
      <c r="BW360" s="4"/>
    </row>
    <row r="361" spans="6:75">
      <c r="F361" s="4"/>
      <c r="G361" s="4"/>
      <c r="H361" s="4"/>
      <c r="I361" s="4"/>
      <c r="J361" s="4"/>
      <c r="K361" s="4"/>
      <c r="L361" s="4"/>
      <c r="M361" s="4"/>
      <c r="N361" s="4"/>
      <c r="O361" s="4"/>
      <c r="P361" s="4"/>
      <c r="Q361" s="4"/>
      <c r="R361" s="4"/>
      <c r="S361" s="25"/>
      <c r="T361" s="4"/>
      <c r="U361" s="4"/>
      <c r="V361" s="4"/>
      <c r="W361" s="4"/>
      <c r="X361" s="4"/>
      <c r="Y361" s="4"/>
      <c r="Z361" s="4"/>
      <c r="AA361" s="4"/>
      <c r="AB361" s="4"/>
      <c r="AC361" s="4"/>
      <c r="AD361" s="4"/>
      <c r="AE361" s="4"/>
      <c r="AF361" s="4"/>
      <c r="AG361" s="4"/>
      <c r="AH361" s="4"/>
      <c r="AI361" s="4"/>
      <c r="AJ361" s="4"/>
      <c r="AK361" s="4"/>
      <c r="AL361" s="4"/>
      <c r="AM361" s="4"/>
      <c r="AN361" s="4"/>
      <c r="AO361" s="4"/>
      <c r="AP361" s="4"/>
      <c r="AQ361" s="4"/>
      <c r="AR361" s="4"/>
      <c r="AS361" s="4"/>
      <c r="AT361" s="4"/>
      <c r="AU361" s="4"/>
      <c r="AV361" s="4"/>
      <c r="AW361" s="4"/>
      <c r="AX361" s="4"/>
      <c r="AY361" s="4"/>
      <c r="AZ361" s="4"/>
      <c r="BA361" s="4"/>
      <c r="BB361" s="4"/>
      <c r="BC361" s="4"/>
      <c r="BD361" s="4"/>
      <c r="BE361" s="4"/>
      <c r="BF361" s="4"/>
      <c r="BG361" s="4"/>
      <c r="BH361" s="4"/>
      <c r="BI361" s="4"/>
      <c r="BJ361" s="4"/>
      <c r="BK361" s="4"/>
      <c r="BL361" s="4"/>
      <c r="BM361" s="4"/>
      <c r="BN361" s="4"/>
      <c r="BO361" s="4"/>
      <c r="BP361" s="4"/>
      <c r="BQ361" s="4"/>
      <c r="BR361" s="4"/>
      <c r="BS361" s="4"/>
      <c r="BT361" s="4"/>
      <c r="BU361" s="4"/>
      <c r="BV361" s="4"/>
      <c r="BW361" s="4"/>
    </row>
    <row r="362" spans="6:75">
      <c r="F362" s="4"/>
      <c r="G362" s="4"/>
      <c r="H362" s="4"/>
      <c r="I362" s="4"/>
      <c r="J362" s="4"/>
      <c r="K362" s="4"/>
      <c r="L362" s="4"/>
      <c r="M362" s="4"/>
      <c r="N362" s="4"/>
      <c r="O362" s="4"/>
      <c r="P362" s="4"/>
      <c r="Q362" s="4"/>
      <c r="R362" s="4"/>
      <c r="S362" s="25"/>
      <c r="T362" s="4"/>
      <c r="U362" s="4"/>
      <c r="V362" s="4"/>
      <c r="W362" s="4"/>
      <c r="X362" s="4"/>
      <c r="Y362" s="4"/>
      <c r="Z362" s="4"/>
      <c r="AA362" s="4"/>
      <c r="AB362" s="4"/>
      <c r="AC362" s="4"/>
      <c r="AD362" s="4"/>
      <c r="AE362" s="4"/>
      <c r="AF362" s="4"/>
      <c r="AG362" s="4"/>
      <c r="AH362" s="4"/>
      <c r="AI362" s="4"/>
      <c r="AJ362" s="4"/>
      <c r="AK362" s="4"/>
      <c r="AL362" s="4"/>
      <c r="AM362" s="4"/>
      <c r="AN362" s="4"/>
      <c r="AO362" s="4"/>
      <c r="AP362" s="4"/>
      <c r="AQ362" s="4"/>
      <c r="AR362" s="4"/>
      <c r="AS362" s="4"/>
      <c r="AT362" s="4"/>
      <c r="AU362" s="4"/>
      <c r="AV362" s="4"/>
      <c r="AW362" s="4"/>
      <c r="AX362" s="4"/>
      <c r="AY362" s="4"/>
      <c r="AZ362" s="4"/>
      <c r="BA362" s="4"/>
      <c r="BB362" s="4"/>
      <c r="BC362" s="4"/>
      <c r="BD362" s="4"/>
      <c r="BE362" s="4"/>
      <c r="BF362" s="4"/>
      <c r="BG362" s="4"/>
      <c r="BH362" s="4"/>
      <c r="BI362" s="4"/>
      <c r="BJ362" s="4"/>
      <c r="BK362" s="4"/>
      <c r="BL362" s="4"/>
      <c r="BM362" s="4"/>
      <c r="BN362" s="4"/>
      <c r="BO362" s="4"/>
      <c r="BP362" s="4"/>
      <c r="BQ362" s="4"/>
      <c r="BR362" s="4"/>
      <c r="BS362" s="4"/>
      <c r="BT362" s="4"/>
      <c r="BU362" s="4"/>
      <c r="BV362" s="4"/>
      <c r="BW362" s="4"/>
    </row>
    <row r="363" spans="6:75">
      <c r="F363" s="4"/>
      <c r="G363" s="4"/>
      <c r="H363" s="4"/>
      <c r="I363" s="4"/>
      <c r="J363" s="4"/>
      <c r="K363" s="4"/>
      <c r="L363" s="4"/>
      <c r="M363" s="4"/>
      <c r="N363" s="4"/>
      <c r="O363" s="4"/>
      <c r="P363" s="4"/>
      <c r="Q363" s="4"/>
      <c r="R363" s="4"/>
      <c r="S363" s="25"/>
      <c r="T363" s="4"/>
      <c r="U363" s="4"/>
      <c r="V363" s="4"/>
      <c r="W363" s="4"/>
      <c r="X363" s="4"/>
      <c r="Y363" s="4"/>
      <c r="Z363" s="4"/>
      <c r="AA363" s="4"/>
      <c r="AB363" s="4"/>
      <c r="AC363" s="4"/>
      <c r="AD363" s="4"/>
      <c r="AE363" s="4"/>
      <c r="AF363" s="4"/>
      <c r="AG363" s="4"/>
      <c r="AH363" s="4"/>
      <c r="AI363" s="4"/>
      <c r="AJ363" s="4"/>
      <c r="AK363" s="4"/>
      <c r="AL363" s="4"/>
      <c r="AM363" s="4"/>
      <c r="AN363" s="4"/>
      <c r="AO363" s="4"/>
      <c r="AP363" s="4"/>
      <c r="AQ363" s="4"/>
      <c r="AR363" s="4"/>
      <c r="AS363" s="4"/>
      <c r="AT363" s="4"/>
      <c r="AU363" s="4"/>
      <c r="AV363" s="4"/>
      <c r="AW363" s="4"/>
      <c r="AX363" s="4"/>
      <c r="AY363" s="4"/>
      <c r="AZ363" s="4"/>
      <c r="BA363" s="4"/>
      <c r="BB363" s="4"/>
      <c r="BC363" s="4"/>
      <c r="BD363" s="4"/>
      <c r="BE363" s="4"/>
      <c r="BF363" s="4"/>
      <c r="BG363" s="4"/>
      <c r="BH363" s="4"/>
      <c r="BI363" s="4"/>
      <c r="BJ363" s="4"/>
      <c r="BK363" s="4"/>
      <c r="BL363" s="4"/>
      <c r="BM363" s="4"/>
      <c r="BN363" s="4"/>
      <c r="BO363" s="4"/>
      <c r="BP363" s="4"/>
      <c r="BQ363" s="4"/>
      <c r="BR363" s="4"/>
      <c r="BS363" s="4"/>
      <c r="BT363" s="4"/>
      <c r="BU363" s="4"/>
      <c r="BV363" s="4"/>
      <c r="BW363" s="4"/>
    </row>
    <row r="364" spans="6:75">
      <c r="F364" s="4"/>
      <c r="G364" s="4"/>
      <c r="H364" s="4"/>
      <c r="I364" s="4"/>
      <c r="J364" s="4"/>
      <c r="K364" s="4"/>
      <c r="L364" s="4"/>
      <c r="M364" s="4"/>
      <c r="N364" s="4"/>
      <c r="O364" s="4"/>
      <c r="P364" s="4"/>
      <c r="Q364" s="4"/>
      <c r="R364" s="4"/>
      <c r="S364" s="25"/>
      <c r="T364" s="4"/>
      <c r="U364" s="4"/>
      <c r="V364" s="4"/>
      <c r="W364" s="4"/>
      <c r="X364" s="4"/>
      <c r="Y364" s="4"/>
      <c r="Z364" s="4"/>
      <c r="AA364" s="4"/>
      <c r="AB364" s="4"/>
      <c r="AC364" s="4"/>
      <c r="AD364" s="4"/>
      <c r="AE364" s="4"/>
      <c r="AF364" s="4"/>
      <c r="AG364" s="4"/>
      <c r="AH364" s="4"/>
      <c r="AI364" s="4"/>
      <c r="AJ364" s="4"/>
      <c r="AK364" s="4"/>
      <c r="AL364" s="4"/>
      <c r="AM364" s="4"/>
      <c r="AN364" s="4"/>
      <c r="AO364" s="4"/>
      <c r="AP364" s="4"/>
      <c r="AQ364" s="4"/>
      <c r="AR364" s="4"/>
      <c r="AS364" s="4"/>
      <c r="AT364" s="4"/>
      <c r="AU364" s="4"/>
      <c r="AV364" s="4"/>
      <c r="AW364" s="4"/>
      <c r="AX364" s="4"/>
      <c r="AY364" s="4"/>
      <c r="AZ364" s="4"/>
      <c r="BA364" s="4"/>
      <c r="BB364" s="4"/>
      <c r="BC364" s="4"/>
      <c r="BD364" s="4"/>
      <c r="BE364" s="4"/>
      <c r="BF364" s="4"/>
      <c r="BG364" s="4"/>
      <c r="BH364" s="4"/>
      <c r="BI364" s="4"/>
      <c r="BJ364" s="4"/>
      <c r="BK364" s="4"/>
      <c r="BL364" s="4"/>
      <c r="BM364" s="4"/>
      <c r="BN364" s="4"/>
      <c r="BO364" s="4"/>
      <c r="BP364" s="4"/>
      <c r="BQ364" s="4"/>
      <c r="BR364" s="4"/>
      <c r="BS364" s="4"/>
      <c r="BT364" s="4"/>
      <c r="BU364" s="4"/>
      <c r="BV364" s="4"/>
      <c r="BW364" s="4"/>
    </row>
    <row r="365" spans="6:75">
      <c r="F365" s="4"/>
      <c r="G365" s="4"/>
      <c r="H365" s="4"/>
      <c r="I365" s="4"/>
      <c r="J365" s="4"/>
      <c r="K365" s="4"/>
      <c r="L365" s="4"/>
      <c r="M365" s="4"/>
      <c r="N365" s="4"/>
      <c r="O365" s="4"/>
      <c r="P365" s="4"/>
      <c r="Q365" s="4"/>
      <c r="R365" s="4"/>
      <c r="S365" s="25"/>
      <c r="T365" s="4"/>
      <c r="U365" s="4"/>
      <c r="V365" s="4"/>
      <c r="W365" s="4"/>
      <c r="X365" s="4"/>
      <c r="Y365" s="4"/>
      <c r="Z365" s="4"/>
      <c r="AA365" s="4"/>
      <c r="AB365" s="4"/>
      <c r="AC365" s="4"/>
      <c r="AD365" s="4"/>
      <c r="AE365" s="4"/>
      <c r="AF365" s="4"/>
      <c r="AG365" s="4"/>
      <c r="AH365" s="4"/>
      <c r="AI365" s="4"/>
      <c r="AJ365" s="4"/>
      <c r="AK365" s="4"/>
      <c r="AL365" s="4"/>
      <c r="AM365" s="4"/>
      <c r="AN365" s="4"/>
      <c r="AO365" s="4"/>
      <c r="AP365" s="4"/>
      <c r="AQ365" s="4"/>
      <c r="AR365" s="4"/>
      <c r="AS365" s="4"/>
      <c r="AT365" s="4"/>
      <c r="AU365" s="4"/>
      <c r="AV365" s="4"/>
      <c r="AW365" s="4"/>
      <c r="AX365" s="4"/>
      <c r="AY365" s="4"/>
      <c r="AZ365" s="4"/>
      <c r="BA365" s="4"/>
      <c r="BB365" s="4"/>
      <c r="BC365" s="4"/>
      <c r="BD365" s="4"/>
      <c r="BE365" s="4"/>
      <c r="BF365" s="4"/>
      <c r="BG365" s="4"/>
      <c r="BH365" s="4"/>
      <c r="BI365" s="4"/>
      <c r="BJ365" s="4"/>
      <c r="BK365" s="4"/>
      <c r="BL365" s="4"/>
      <c r="BM365" s="4"/>
      <c r="BN365" s="4"/>
      <c r="BO365" s="4"/>
      <c r="BP365" s="4"/>
      <c r="BQ365" s="4"/>
      <c r="BR365" s="4"/>
      <c r="BS365" s="4"/>
      <c r="BT365" s="4"/>
      <c r="BU365" s="4"/>
      <c r="BV365" s="4"/>
      <c r="BW365" s="4"/>
    </row>
    <row r="366" spans="6:75">
      <c r="F366" s="4"/>
      <c r="G366" s="4"/>
      <c r="H366" s="4"/>
      <c r="I366" s="4"/>
      <c r="J366" s="4"/>
      <c r="K366" s="4"/>
      <c r="L366" s="4"/>
      <c r="M366" s="4"/>
      <c r="N366" s="4"/>
      <c r="O366" s="4"/>
      <c r="P366" s="4"/>
      <c r="Q366" s="4"/>
      <c r="R366" s="4"/>
      <c r="S366" s="25"/>
      <c r="T366" s="4"/>
      <c r="U366" s="4"/>
      <c r="V366" s="4"/>
      <c r="W366" s="4"/>
      <c r="X366" s="4"/>
      <c r="Y366" s="4"/>
      <c r="Z366" s="4"/>
      <c r="AA366" s="4"/>
      <c r="AB366" s="4"/>
      <c r="AC366" s="4"/>
      <c r="AD366" s="4"/>
      <c r="AE366" s="4"/>
      <c r="AF366" s="4"/>
      <c r="AG366" s="4"/>
      <c r="AH366" s="4"/>
      <c r="AI366" s="4"/>
      <c r="AJ366" s="4"/>
      <c r="AK366" s="4"/>
      <c r="AL366" s="4"/>
      <c r="AM366" s="4"/>
      <c r="AN366" s="4"/>
      <c r="AO366" s="4"/>
      <c r="AP366" s="4"/>
      <c r="AQ366" s="4"/>
      <c r="AR366" s="4"/>
      <c r="AS366" s="4"/>
      <c r="AT366" s="4"/>
      <c r="AU366" s="4"/>
      <c r="AV366" s="4"/>
      <c r="AW366" s="4"/>
      <c r="AX366" s="4"/>
      <c r="AY366" s="4"/>
      <c r="AZ366" s="4"/>
      <c r="BA366" s="4"/>
      <c r="BB366" s="4"/>
      <c r="BC366" s="4"/>
      <c r="BD366" s="4"/>
      <c r="BE366" s="4"/>
      <c r="BF366" s="4"/>
      <c r="BG366" s="4"/>
      <c r="BH366" s="4"/>
      <c r="BI366" s="4"/>
      <c r="BJ366" s="4"/>
      <c r="BK366" s="4"/>
      <c r="BL366" s="4"/>
      <c r="BM366" s="4"/>
      <c r="BN366" s="4"/>
      <c r="BO366" s="4"/>
      <c r="BP366" s="4"/>
      <c r="BQ366" s="4"/>
      <c r="BR366" s="4"/>
      <c r="BS366" s="4"/>
      <c r="BT366" s="4"/>
      <c r="BU366" s="4"/>
      <c r="BV366" s="4"/>
      <c r="BW366" s="4"/>
    </row>
    <row r="367" spans="6:75">
      <c r="F367" s="4"/>
      <c r="G367" s="4"/>
      <c r="H367" s="4"/>
      <c r="I367" s="4"/>
      <c r="J367" s="4"/>
      <c r="K367" s="4"/>
      <c r="L367" s="4"/>
      <c r="M367" s="4"/>
      <c r="N367" s="4"/>
      <c r="O367" s="4"/>
      <c r="P367" s="4"/>
      <c r="Q367" s="4"/>
      <c r="R367" s="4"/>
      <c r="S367" s="25"/>
      <c r="T367" s="4"/>
      <c r="U367" s="4"/>
      <c r="V367" s="4"/>
      <c r="W367" s="4"/>
      <c r="X367" s="4"/>
      <c r="Y367" s="4"/>
      <c r="Z367" s="4"/>
      <c r="AA367" s="4"/>
      <c r="AB367" s="4"/>
      <c r="AC367" s="4"/>
      <c r="AD367" s="4"/>
      <c r="AE367" s="4"/>
      <c r="AF367" s="4"/>
      <c r="AG367" s="4"/>
      <c r="AH367" s="4"/>
      <c r="AI367" s="4"/>
      <c r="AJ367" s="4"/>
      <c r="AK367" s="4"/>
      <c r="AL367" s="4"/>
      <c r="AM367" s="4"/>
      <c r="AN367" s="4"/>
      <c r="AO367" s="4"/>
      <c r="AP367" s="4"/>
      <c r="AQ367" s="4"/>
      <c r="AR367" s="4"/>
      <c r="AS367" s="4"/>
      <c r="AT367" s="4"/>
      <c r="AU367" s="4"/>
      <c r="AV367" s="4"/>
      <c r="AW367" s="4"/>
      <c r="AX367" s="4"/>
      <c r="AY367" s="4"/>
      <c r="AZ367" s="4"/>
      <c r="BA367" s="4"/>
      <c r="BB367" s="4"/>
      <c r="BC367" s="4"/>
      <c r="BD367" s="4"/>
      <c r="BE367" s="4"/>
      <c r="BF367" s="4"/>
      <c r="BG367" s="4"/>
      <c r="BH367" s="4"/>
      <c r="BI367" s="4"/>
      <c r="BJ367" s="4"/>
      <c r="BK367" s="4"/>
      <c r="BL367" s="4"/>
      <c r="BM367" s="4"/>
      <c r="BN367" s="4"/>
      <c r="BO367" s="4"/>
      <c r="BP367" s="4"/>
      <c r="BQ367" s="4"/>
      <c r="BR367" s="4"/>
      <c r="BS367" s="4"/>
      <c r="BT367" s="4"/>
      <c r="BU367" s="4"/>
      <c r="BV367" s="4"/>
      <c r="BW367" s="4"/>
    </row>
    <row r="368" spans="6:75">
      <c r="F368" s="4"/>
      <c r="G368" s="4"/>
      <c r="H368" s="4"/>
      <c r="I368" s="4"/>
      <c r="J368" s="4"/>
      <c r="K368" s="4"/>
      <c r="L368" s="4"/>
      <c r="M368" s="4"/>
      <c r="N368" s="4"/>
      <c r="O368" s="4"/>
      <c r="P368" s="4"/>
      <c r="Q368" s="4"/>
      <c r="R368" s="4"/>
      <c r="S368" s="25"/>
      <c r="T368" s="4"/>
      <c r="U368" s="4"/>
      <c r="V368" s="4"/>
      <c r="W368" s="4"/>
      <c r="X368" s="4"/>
      <c r="Y368" s="4"/>
      <c r="Z368" s="4"/>
      <c r="AA368" s="4"/>
      <c r="AB368" s="4"/>
      <c r="AC368" s="4"/>
      <c r="AD368" s="4"/>
      <c r="AE368" s="4"/>
      <c r="AF368" s="4"/>
      <c r="AG368" s="4"/>
      <c r="AH368" s="4"/>
      <c r="AI368" s="4"/>
      <c r="AJ368" s="4"/>
      <c r="AK368" s="4"/>
      <c r="AL368" s="4"/>
      <c r="AM368" s="4"/>
      <c r="AN368" s="4"/>
      <c r="AO368" s="4"/>
      <c r="AP368" s="4"/>
      <c r="AQ368" s="4"/>
      <c r="AR368" s="4"/>
      <c r="AS368" s="4"/>
      <c r="AT368" s="4"/>
      <c r="AU368" s="4"/>
      <c r="AV368" s="4"/>
      <c r="AW368" s="4"/>
      <c r="AX368" s="4"/>
      <c r="AY368" s="4"/>
      <c r="AZ368" s="4"/>
      <c r="BA368" s="4"/>
      <c r="BB368" s="4"/>
      <c r="BC368" s="4"/>
      <c r="BD368" s="4"/>
      <c r="BE368" s="4"/>
      <c r="BF368" s="4"/>
      <c r="BG368" s="4"/>
      <c r="BH368" s="4"/>
      <c r="BI368" s="4"/>
      <c r="BJ368" s="4"/>
      <c r="BK368" s="4"/>
      <c r="BL368" s="4"/>
      <c r="BM368" s="4"/>
      <c r="BN368" s="4"/>
      <c r="BO368" s="4"/>
      <c r="BP368" s="4"/>
      <c r="BQ368" s="4"/>
      <c r="BR368" s="4"/>
      <c r="BS368" s="4"/>
      <c r="BT368" s="4"/>
      <c r="BU368" s="4"/>
      <c r="BV368" s="4"/>
      <c r="BW368" s="4"/>
    </row>
    <row r="369" spans="6:75">
      <c r="F369" s="4"/>
      <c r="G369" s="4"/>
      <c r="H369" s="4"/>
      <c r="I369" s="4"/>
      <c r="J369" s="4"/>
      <c r="K369" s="4"/>
      <c r="L369" s="4"/>
      <c r="M369" s="4"/>
      <c r="N369" s="4"/>
      <c r="O369" s="4"/>
      <c r="P369" s="4"/>
      <c r="Q369" s="4"/>
      <c r="R369" s="4"/>
      <c r="S369" s="25"/>
      <c r="T369" s="4"/>
      <c r="U369" s="4"/>
      <c r="V369" s="4"/>
      <c r="W369" s="4"/>
      <c r="X369" s="4"/>
      <c r="Y369" s="4"/>
      <c r="Z369" s="4"/>
      <c r="AA369" s="4"/>
      <c r="AB369" s="4"/>
      <c r="AC369" s="4"/>
      <c r="AD369" s="4"/>
      <c r="AE369" s="4"/>
      <c r="AF369" s="4"/>
      <c r="AG369" s="4"/>
      <c r="AH369" s="4"/>
      <c r="AI369" s="4"/>
      <c r="AJ369" s="4"/>
      <c r="AK369" s="4"/>
      <c r="AL369" s="4"/>
      <c r="AM369" s="4"/>
      <c r="AN369" s="4"/>
      <c r="AO369" s="4"/>
      <c r="AP369" s="4"/>
      <c r="AQ369" s="4"/>
      <c r="AR369" s="4"/>
      <c r="AS369" s="4"/>
      <c r="AT369" s="4"/>
      <c r="AU369" s="4"/>
      <c r="AV369" s="4"/>
      <c r="AW369" s="4"/>
      <c r="AX369" s="4"/>
      <c r="AY369" s="4"/>
      <c r="AZ369" s="4"/>
      <c r="BA369" s="4"/>
      <c r="BB369" s="4"/>
      <c r="BC369" s="4"/>
      <c r="BD369" s="4"/>
      <c r="BE369" s="4"/>
      <c r="BF369" s="4"/>
      <c r="BG369" s="4"/>
      <c r="BH369" s="4"/>
      <c r="BI369" s="4"/>
      <c r="BJ369" s="4"/>
      <c r="BK369" s="4"/>
      <c r="BL369" s="4"/>
      <c r="BM369" s="4"/>
      <c r="BN369" s="4"/>
      <c r="BO369" s="4"/>
      <c r="BP369" s="4"/>
      <c r="BQ369" s="4"/>
      <c r="BR369" s="4"/>
      <c r="BS369" s="4"/>
      <c r="BT369" s="4"/>
      <c r="BU369" s="4"/>
      <c r="BV369" s="4"/>
      <c r="BW369" s="4"/>
    </row>
    <row r="370" spans="6:75">
      <c r="F370" s="4"/>
      <c r="G370" s="4"/>
      <c r="H370" s="4"/>
      <c r="I370" s="4"/>
      <c r="J370" s="4"/>
      <c r="K370" s="4"/>
      <c r="L370" s="4"/>
      <c r="M370" s="4"/>
      <c r="N370" s="4"/>
      <c r="O370" s="4"/>
      <c r="P370" s="4"/>
      <c r="Q370" s="4"/>
      <c r="R370" s="4"/>
      <c r="S370" s="25"/>
      <c r="T370" s="4"/>
      <c r="U370" s="4"/>
      <c r="V370" s="4"/>
      <c r="W370" s="4"/>
      <c r="X370" s="4"/>
      <c r="Y370" s="4"/>
      <c r="Z370" s="4"/>
      <c r="AA370" s="4"/>
      <c r="AB370" s="4"/>
      <c r="AC370" s="4"/>
      <c r="AD370" s="4"/>
      <c r="AE370" s="4"/>
      <c r="AF370" s="4"/>
      <c r="AG370" s="4"/>
      <c r="AH370" s="4"/>
      <c r="AI370" s="4"/>
      <c r="AJ370" s="4"/>
      <c r="AK370" s="4"/>
      <c r="AL370" s="4"/>
      <c r="AM370" s="4"/>
      <c r="AN370" s="4"/>
      <c r="AO370" s="4"/>
      <c r="AP370" s="4"/>
      <c r="AQ370" s="4"/>
      <c r="AR370" s="4"/>
      <c r="AS370" s="4"/>
      <c r="AT370" s="4"/>
      <c r="AU370" s="4"/>
      <c r="AV370" s="4"/>
      <c r="AW370" s="4"/>
      <c r="AX370" s="4"/>
      <c r="AY370" s="4"/>
      <c r="AZ370" s="4"/>
      <c r="BA370" s="4"/>
      <c r="BB370" s="4"/>
      <c r="BC370" s="4"/>
      <c r="BD370" s="4"/>
      <c r="BE370" s="4"/>
      <c r="BF370" s="4"/>
      <c r="BG370" s="4"/>
      <c r="BH370" s="4"/>
      <c r="BI370" s="4"/>
      <c r="BJ370" s="4"/>
      <c r="BK370" s="4"/>
      <c r="BL370" s="4"/>
      <c r="BM370" s="4"/>
      <c r="BN370" s="4"/>
      <c r="BO370" s="4"/>
      <c r="BP370" s="4"/>
      <c r="BQ370" s="4"/>
      <c r="BR370" s="4"/>
      <c r="BS370" s="4"/>
      <c r="BT370" s="4"/>
      <c r="BU370" s="4"/>
      <c r="BV370" s="4"/>
      <c r="BW370" s="4"/>
    </row>
    <row r="371" spans="6:75">
      <c r="F371" s="4"/>
      <c r="G371" s="4"/>
      <c r="H371" s="4"/>
      <c r="I371" s="4"/>
      <c r="J371" s="4"/>
      <c r="K371" s="4"/>
      <c r="L371" s="4"/>
      <c r="M371" s="4"/>
      <c r="N371" s="4"/>
      <c r="O371" s="4"/>
      <c r="P371" s="4"/>
      <c r="Q371" s="4"/>
      <c r="R371" s="4"/>
      <c r="S371" s="25"/>
      <c r="T371" s="4"/>
      <c r="U371" s="4"/>
      <c r="V371" s="4"/>
      <c r="W371" s="4"/>
      <c r="X371" s="4"/>
      <c r="Y371" s="4"/>
      <c r="Z371" s="4"/>
      <c r="AA371" s="4"/>
      <c r="AB371" s="4"/>
      <c r="AC371" s="4"/>
      <c r="AD371" s="4"/>
      <c r="AE371" s="4"/>
      <c r="AF371" s="4"/>
      <c r="AG371" s="4"/>
      <c r="AH371" s="4"/>
      <c r="AI371" s="4"/>
      <c r="AJ371" s="4"/>
      <c r="AK371" s="4"/>
      <c r="AL371" s="4"/>
      <c r="AM371" s="4"/>
      <c r="AN371" s="4"/>
      <c r="AO371" s="4"/>
      <c r="AP371" s="4"/>
      <c r="AQ371" s="4"/>
      <c r="AR371" s="4"/>
      <c r="AS371" s="4"/>
      <c r="AT371" s="4"/>
      <c r="AU371" s="4"/>
      <c r="AV371" s="4"/>
      <c r="AW371" s="4"/>
      <c r="AX371" s="4"/>
      <c r="AY371" s="4"/>
      <c r="AZ371" s="4"/>
      <c r="BA371" s="4"/>
      <c r="BB371" s="4"/>
      <c r="BC371" s="4"/>
      <c r="BD371" s="4"/>
      <c r="BE371" s="4"/>
      <c r="BF371" s="4"/>
      <c r="BG371" s="4"/>
      <c r="BH371" s="4"/>
      <c r="BI371" s="4"/>
      <c r="BJ371" s="4"/>
      <c r="BK371" s="4"/>
      <c r="BL371" s="4"/>
      <c r="BM371" s="4"/>
      <c r="BN371" s="4"/>
      <c r="BO371" s="4"/>
      <c r="BP371" s="4"/>
      <c r="BQ371" s="4"/>
      <c r="BR371" s="4"/>
      <c r="BS371" s="4"/>
      <c r="BT371" s="4"/>
      <c r="BU371" s="4"/>
      <c r="BV371" s="4"/>
      <c r="BW371" s="4"/>
    </row>
    <row r="372" spans="6:75">
      <c r="F372" s="4"/>
      <c r="G372" s="4"/>
      <c r="H372" s="4"/>
      <c r="I372" s="4"/>
      <c r="J372" s="4"/>
      <c r="K372" s="4"/>
      <c r="L372" s="4"/>
      <c r="M372" s="4"/>
      <c r="N372" s="4"/>
      <c r="O372" s="4"/>
      <c r="P372" s="4"/>
      <c r="Q372" s="4"/>
      <c r="R372" s="4"/>
      <c r="S372" s="25"/>
      <c r="T372" s="4"/>
      <c r="U372" s="4"/>
      <c r="V372" s="4"/>
      <c r="W372" s="4"/>
      <c r="X372" s="4"/>
      <c r="Y372" s="4"/>
      <c r="Z372" s="4"/>
      <c r="AA372" s="4"/>
      <c r="AB372" s="4"/>
      <c r="AC372" s="4"/>
      <c r="AD372" s="4"/>
      <c r="AE372" s="4"/>
      <c r="AF372" s="4"/>
      <c r="AG372" s="4"/>
      <c r="AH372" s="4"/>
      <c r="AI372" s="4"/>
      <c r="AJ372" s="4"/>
      <c r="AK372" s="4"/>
      <c r="AL372" s="4"/>
      <c r="AM372" s="4"/>
      <c r="AN372" s="4"/>
      <c r="AO372" s="4"/>
      <c r="AP372" s="4"/>
      <c r="AQ372" s="4"/>
      <c r="AR372" s="4"/>
      <c r="AS372" s="4"/>
      <c r="AT372" s="4"/>
      <c r="AU372" s="4"/>
      <c r="AV372" s="4"/>
      <c r="AW372" s="4"/>
      <c r="AX372" s="4"/>
      <c r="AY372" s="4"/>
      <c r="AZ372" s="4"/>
      <c r="BA372" s="4"/>
      <c r="BB372" s="4"/>
      <c r="BC372" s="4"/>
      <c r="BD372" s="4"/>
      <c r="BE372" s="4"/>
      <c r="BF372" s="4"/>
      <c r="BG372" s="4"/>
      <c r="BH372" s="4"/>
      <c r="BI372" s="4"/>
      <c r="BJ372" s="4"/>
      <c r="BK372" s="4"/>
      <c r="BL372" s="4"/>
      <c r="BM372" s="4"/>
      <c r="BN372" s="4"/>
      <c r="BO372" s="4"/>
      <c r="BP372" s="4"/>
      <c r="BQ372" s="4"/>
      <c r="BR372" s="4"/>
      <c r="BS372" s="4"/>
      <c r="BT372" s="4"/>
      <c r="BU372" s="4"/>
      <c r="BV372" s="4"/>
      <c r="BW372" s="4"/>
    </row>
    <row r="373" spans="6:75">
      <c r="F373" s="4"/>
      <c r="G373" s="4"/>
      <c r="H373" s="4"/>
      <c r="I373" s="4"/>
      <c r="J373" s="4"/>
      <c r="K373" s="4"/>
      <c r="L373" s="4"/>
      <c r="M373" s="4"/>
      <c r="N373" s="4"/>
      <c r="O373" s="4"/>
      <c r="P373" s="4"/>
      <c r="Q373" s="4"/>
      <c r="R373" s="4"/>
      <c r="S373" s="25"/>
      <c r="T373" s="4"/>
      <c r="U373" s="4"/>
      <c r="V373" s="4"/>
      <c r="W373" s="4"/>
      <c r="X373" s="4"/>
      <c r="Y373" s="4"/>
      <c r="Z373" s="4"/>
      <c r="AA373" s="4"/>
      <c r="AB373" s="4"/>
      <c r="AC373" s="4"/>
      <c r="AD373" s="4"/>
      <c r="AE373" s="4"/>
      <c r="AF373" s="4"/>
      <c r="AG373" s="4"/>
      <c r="AH373" s="4"/>
      <c r="AI373" s="4"/>
      <c r="AJ373" s="4"/>
      <c r="AK373" s="4"/>
      <c r="AL373" s="4"/>
      <c r="AM373" s="4"/>
      <c r="AN373" s="4"/>
      <c r="AO373" s="4"/>
      <c r="AP373" s="4"/>
      <c r="AQ373" s="4"/>
      <c r="AR373" s="4"/>
      <c r="AS373" s="4"/>
      <c r="AT373" s="4"/>
      <c r="AU373" s="4"/>
      <c r="AV373" s="4"/>
      <c r="AW373" s="4"/>
      <c r="AX373" s="4"/>
      <c r="AY373" s="4"/>
      <c r="AZ373" s="4"/>
      <c r="BA373" s="4"/>
      <c r="BB373" s="4"/>
      <c r="BC373" s="4"/>
      <c r="BD373" s="4"/>
      <c r="BE373" s="4"/>
      <c r="BF373" s="4"/>
      <c r="BG373" s="4"/>
      <c r="BH373" s="4"/>
      <c r="BI373" s="4"/>
      <c r="BJ373" s="4"/>
      <c r="BK373" s="4"/>
      <c r="BL373" s="4"/>
      <c r="BM373" s="4"/>
      <c r="BN373" s="4"/>
      <c r="BO373" s="4"/>
      <c r="BP373" s="4"/>
      <c r="BQ373" s="4"/>
      <c r="BR373" s="4"/>
      <c r="BS373" s="4"/>
      <c r="BT373" s="4"/>
      <c r="BU373" s="4"/>
      <c r="BV373" s="4"/>
      <c r="BW373" s="4"/>
    </row>
    <row r="374" spans="6:75">
      <c r="F374" s="4"/>
      <c r="G374" s="4"/>
      <c r="H374" s="4"/>
      <c r="I374" s="4"/>
      <c r="J374" s="4"/>
      <c r="K374" s="4"/>
      <c r="L374" s="4"/>
      <c r="M374" s="4"/>
      <c r="N374" s="4"/>
      <c r="O374" s="4"/>
      <c r="P374" s="4"/>
      <c r="Q374" s="4"/>
      <c r="R374" s="4"/>
      <c r="S374" s="25"/>
      <c r="T374" s="4"/>
      <c r="U374" s="4"/>
      <c r="V374" s="4"/>
      <c r="W374" s="4"/>
      <c r="X374" s="4"/>
      <c r="Y374" s="4"/>
      <c r="Z374" s="4"/>
      <c r="AA374" s="4"/>
      <c r="AB374" s="4"/>
      <c r="AC374" s="4"/>
      <c r="AD374" s="4"/>
      <c r="AE374" s="4"/>
      <c r="AF374" s="4"/>
      <c r="AG374" s="4"/>
      <c r="AH374" s="4"/>
      <c r="AI374" s="4"/>
      <c r="AJ374" s="4"/>
      <c r="AK374" s="4"/>
      <c r="AL374" s="4"/>
      <c r="AM374" s="4"/>
      <c r="AN374" s="4"/>
      <c r="AO374" s="4"/>
      <c r="AP374" s="4"/>
      <c r="AQ374" s="4"/>
      <c r="AR374" s="4"/>
      <c r="AS374" s="4"/>
      <c r="AT374" s="4"/>
      <c r="AU374" s="4"/>
      <c r="AV374" s="4"/>
      <c r="AW374" s="4"/>
      <c r="AX374" s="4"/>
      <c r="AY374" s="4"/>
      <c r="AZ374" s="4"/>
      <c r="BA374" s="4"/>
      <c r="BB374" s="4"/>
      <c r="BC374" s="4"/>
      <c r="BD374" s="4"/>
      <c r="BE374" s="4"/>
      <c r="BF374" s="4"/>
      <c r="BG374" s="4"/>
      <c r="BH374" s="4"/>
      <c r="BI374" s="4"/>
      <c r="BJ374" s="4"/>
      <c r="BK374" s="4"/>
      <c r="BL374" s="4"/>
      <c r="BM374" s="4"/>
      <c r="BN374" s="4"/>
      <c r="BO374" s="4"/>
      <c r="BP374" s="4"/>
      <c r="BQ374" s="4"/>
      <c r="BR374" s="4"/>
      <c r="BS374" s="4"/>
      <c r="BT374" s="4"/>
      <c r="BU374" s="4"/>
      <c r="BV374" s="4"/>
      <c r="BW374" s="4"/>
    </row>
    <row r="375" spans="6:75">
      <c r="F375" s="4"/>
      <c r="G375" s="4"/>
      <c r="H375" s="4"/>
      <c r="I375" s="4"/>
      <c r="J375" s="4"/>
      <c r="K375" s="4"/>
      <c r="L375" s="4"/>
      <c r="M375" s="4"/>
      <c r="N375" s="4"/>
      <c r="O375" s="4"/>
      <c r="P375" s="4"/>
      <c r="Q375" s="4"/>
      <c r="R375" s="4"/>
      <c r="S375" s="25"/>
      <c r="T375" s="4"/>
      <c r="U375" s="4"/>
      <c r="V375" s="4"/>
      <c r="W375" s="4"/>
      <c r="X375" s="4"/>
      <c r="Y375" s="4"/>
      <c r="Z375" s="4"/>
      <c r="AA375" s="4"/>
      <c r="AB375" s="4"/>
      <c r="AC375" s="4"/>
      <c r="AD375" s="4"/>
      <c r="AE375" s="4"/>
      <c r="AF375" s="4"/>
      <c r="AG375" s="4"/>
      <c r="AH375" s="4"/>
      <c r="AI375" s="4"/>
      <c r="AJ375" s="4"/>
      <c r="AK375" s="4"/>
      <c r="AL375" s="4"/>
      <c r="AM375" s="4"/>
      <c r="AN375" s="4"/>
      <c r="AO375" s="4"/>
      <c r="AP375" s="4"/>
      <c r="AQ375" s="4"/>
      <c r="AR375" s="4"/>
      <c r="AS375" s="4"/>
      <c r="AT375" s="4"/>
      <c r="AU375" s="4"/>
      <c r="AV375" s="4"/>
      <c r="AW375" s="4"/>
      <c r="AX375" s="4"/>
      <c r="AY375" s="4"/>
      <c r="AZ375" s="4"/>
      <c r="BA375" s="4"/>
      <c r="BB375" s="4"/>
      <c r="BC375" s="4"/>
      <c r="BD375" s="4"/>
      <c r="BE375" s="4"/>
      <c r="BF375" s="4"/>
      <c r="BG375" s="4"/>
      <c r="BH375" s="4"/>
      <c r="BI375" s="4"/>
      <c r="BJ375" s="4"/>
      <c r="BK375" s="4"/>
      <c r="BL375" s="4"/>
      <c r="BM375" s="4"/>
      <c r="BN375" s="4"/>
      <c r="BO375" s="4"/>
      <c r="BP375" s="4"/>
      <c r="BQ375" s="4"/>
      <c r="BR375" s="4"/>
      <c r="BS375" s="4"/>
      <c r="BT375" s="4"/>
      <c r="BU375" s="4"/>
      <c r="BV375" s="4"/>
      <c r="BW375" s="4"/>
    </row>
    <row r="376" spans="6:75">
      <c r="F376" s="4"/>
      <c r="G376" s="4"/>
      <c r="H376" s="4"/>
      <c r="I376" s="4"/>
      <c r="J376" s="4"/>
      <c r="K376" s="4"/>
      <c r="L376" s="4"/>
      <c r="M376" s="4"/>
      <c r="N376" s="4"/>
      <c r="O376" s="4"/>
      <c r="P376" s="4"/>
      <c r="Q376" s="4"/>
      <c r="R376" s="4"/>
      <c r="S376" s="25"/>
      <c r="T376" s="4"/>
      <c r="U376" s="4"/>
      <c r="V376" s="4"/>
      <c r="W376" s="4"/>
      <c r="X376" s="4"/>
      <c r="Y376" s="4"/>
      <c r="Z376" s="4"/>
      <c r="AA376" s="4"/>
      <c r="AB376" s="4"/>
      <c r="AC376" s="4"/>
      <c r="AD376" s="4"/>
      <c r="AE376" s="4"/>
      <c r="AF376" s="4"/>
      <c r="AG376" s="4"/>
      <c r="AH376" s="4"/>
      <c r="AI376" s="4"/>
      <c r="AJ376" s="4"/>
      <c r="AK376" s="4"/>
      <c r="AL376" s="4"/>
      <c r="AM376" s="4"/>
      <c r="AN376" s="4"/>
      <c r="AO376" s="4"/>
      <c r="AP376" s="4"/>
      <c r="AQ376" s="4"/>
      <c r="AR376" s="4"/>
      <c r="AS376" s="4"/>
      <c r="AT376" s="4"/>
      <c r="AU376" s="4"/>
      <c r="AV376" s="4"/>
      <c r="AW376" s="4"/>
      <c r="AX376" s="4"/>
      <c r="AY376" s="4"/>
      <c r="AZ376" s="4"/>
      <c r="BA376" s="4"/>
      <c r="BB376" s="4"/>
      <c r="BC376" s="4"/>
      <c r="BD376" s="4"/>
      <c r="BE376" s="4"/>
      <c r="BF376" s="4"/>
      <c r="BG376" s="4"/>
      <c r="BH376" s="4"/>
      <c r="BI376" s="4"/>
      <c r="BJ376" s="4"/>
      <c r="BK376" s="4"/>
      <c r="BL376" s="4"/>
      <c r="BM376" s="4"/>
      <c r="BN376" s="4"/>
      <c r="BO376" s="4"/>
      <c r="BP376" s="4"/>
      <c r="BQ376" s="4"/>
      <c r="BR376" s="4"/>
      <c r="BS376" s="4"/>
      <c r="BT376" s="4"/>
      <c r="BU376" s="4"/>
      <c r="BV376" s="4"/>
      <c r="BW376" s="4"/>
    </row>
    <row r="377" spans="6:75">
      <c r="F377" s="4"/>
      <c r="G377" s="4"/>
      <c r="H377" s="4"/>
      <c r="I377" s="4"/>
      <c r="J377" s="4"/>
      <c r="K377" s="4"/>
      <c r="L377" s="4"/>
      <c r="M377" s="4"/>
      <c r="N377" s="4"/>
      <c r="O377" s="4"/>
      <c r="P377" s="4"/>
      <c r="Q377" s="4"/>
      <c r="R377" s="4"/>
      <c r="S377" s="25"/>
      <c r="T377" s="4"/>
      <c r="U377" s="4"/>
      <c r="V377" s="4"/>
      <c r="W377" s="4"/>
      <c r="X377" s="4"/>
      <c r="Y377" s="4"/>
      <c r="Z377" s="4"/>
      <c r="AA377" s="4"/>
      <c r="AB377" s="4"/>
      <c r="AC377" s="4"/>
      <c r="AD377" s="4"/>
      <c r="AE377" s="4"/>
      <c r="AF377" s="4"/>
      <c r="AG377" s="4"/>
      <c r="AH377" s="4"/>
      <c r="AI377" s="4"/>
      <c r="AJ377" s="4"/>
      <c r="AK377" s="4"/>
      <c r="AL377" s="4"/>
      <c r="AM377" s="4"/>
      <c r="AN377" s="4"/>
      <c r="AO377" s="4"/>
      <c r="AP377" s="4"/>
      <c r="AQ377" s="4"/>
      <c r="AR377" s="4"/>
      <c r="AS377" s="4"/>
      <c r="AT377" s="4"/>
      <c r="AU377" s="4"/>
      <c r="AV377" s="4"/>
      <c r="AW377" s="4"/>
      <c r="AX377" s="4"/>
      <c r="AY377" s="4"/>
      <c r="AZ377" s="4"/>
      <c r="BA377" s="4"/>
      <c r="BB377" s="4"/>
      <c r="BC377" s="4"/>
      <c r="BD377" s="4"/>
      <c r="BE377" s="4"/>
      <c r="BF377" s="4"/>
      <c r="BG377" s="4"/>
      <c r="BH377" s="4"/>
      <c r="BI377" s="4"/>
      <c r="BJ377" s="4"/>
      <c r="BK377" s="4"/>
      <c r="BL377" s="4"/>
      <c r="BM377" s="4"/>
      <c r="BN377" s="4"/>
      <c r="BO377" s="4"/>
      <c r="BP377" s="4"/>
      <c r="BQ377" s="4"/>
      <c r="BR377" s="4"/>
      <c r="BS377" s="4"/>
      <c r="BT377" s="4"/>
      <c r="BU377" s="4"/>
      <c r="BV377" s="4"/>
      <c r="BW377" s="4"/>
    </row>
    <row r="378" spans="6:75">
      <c r="F378" s="4"/>
      <c r="G378" s="4"/>
      <c r="H378" s="4"/>
      <c r="I378" s="4"/>
      <c r="J378" s="4"/>
      <c r="K378" s="4"/>
      <c r="L378" s="4"/>
      <c r="M378" s="4"/>
      <c r="N378" s="4"/>
      <c r="O378" s="4"/>
      <c r="P378" s="4"/>
      <c r="Q378" s="4"/>
      <c r="R378" s="4"/>
      <c r="S378" s="25"/>
      <c r="T378" s="4"/>
      <c r="U378" s="4"/>
      <c r="V378" s="4"/>
      <c r="W378" s="4"/>
      <c r="X378" s="4"/>
      <c r="Y378" s="4"/>
      <c r="Z378" s="4"/>
      <c r="AA378" s="4"/>
      <c r="AB378" s="4"/>
      <c r="AC378" s="4"/>
      <c r="AD378" s="4"/>
      <c r="AE378" s="4"/>
      <c r="AF378" s="4"/>
      <c r="AG378" s="4"/>
      <c r="AH378" s="4"/>
      <c r="AI378" s="4"/>
      <c r="AJ378" s="4"/>
      <c r="AK378" s="4"/>
      <c r="AL378" s="4"/>
      <c r="AM378" s="4"/>
      <c r="AN378" s="4"/>
      <c r="AO378" s="4"/>
      <c r="AP378" s="4"/>
      <c r="AQ378" s="4"/>
      <c r="AR378" s="4"/>
      <c r="AS378" s="4"/>
      <c r="AT378" s="4"/>
      <c r="AU378" s="4"/>
      <c r="AV378" s="4"/>
      <c r="AW378" s="4"/>
      <c r="AX378" s="4"/>
      <c r="AY378" s="4"/>
      <c r="AZ378" s="4"/>
      <c r="BA378" s="4"/>
      <c r="BB378" s="4"/>
      <c r="BC378" s="4"/>
      <c r="BD378" s="4"/>
      <c r="BE378" s="4"/>
      <c r="BF378" s="4"/>
      <c r="BG378" s="4"/>
      <c r="BH378" s="4"/>
      <c r="BI378" s="4"/>
      <c r="BJ378" s="4"/>
      <c r="BK378" s="4"/>
      <c r="BL378" s="4"/>
      <c r="BM378" s="4"/>
      <c r="BN378" s="4"/>
      <c r="BO378" s="4"/>
      <c r="BP378" s="4"/>
      <c r="BQ378" s="4"/>
      <c r="BR378" s="4"/>
      <c r="BS378" s="4"/>
      <c r="BT378" s="4"/>
      <c r="BU378" s="4"/>
      <c r="BV378" s="4"/>
      <c r="BW378" s="4"/>
    </row>
    <row r="379" spans="6:75">
      <c r="F379" s="4"/>
      <c r="G379" s="4"/>
      <c r="H379" s="4"/>
      <c r="I379" s="4"/>
      <c r="J379" s="4"/>
      <c r="K379" s="4"/>
      <c r="L379" s="4"/>
      <c r="M379" s="4"/>
      <c r="N379" s="4"/>
      <c r="O379" s="4"/>
      <c r="P379" s="4"/>
      <c r="Q379" s="4"/>
      <c r="R379" s="4"/>
      <c r="S379" s="25"/>
      <c r="T379" s="4"/>
      <c r="U379" s="4"/>
      <c r="V379" s="4"/>
      <c r="W379" s="4"/>
      <c r="X379" s="4"/>
      <c r="Y379" s="4"/>
      <c r="Z379" s="4"/>
      <c r="AA379" s="4"/>
      <c r="AB379" s="4"/>
      <c r="AC379" s="4"/>
      <c r="AD379" s="4"/>
      <c r="AE379" s="4"/>
      <c r="AF379" s="4"/>
      <c r="AG379" s="4"/>
      <c r="AH379" s="4"/>
      <c r="AI379" s="4"/>
      <c r="AJ379" s="4"/>
      <c r="AK379" s="4"/>
      <c r="AL379" s="4"/>
      <c r="AM379" s="4"/>
      <c r="AN379" s="4"/>
      <c r="AO379" s="4"/>
      <c r="AP379" s="4"/>
      <c r="AQ379" s="4"/>
      <c r="AR379" s="4"/>
      <c r="AS379" s="4"/>
      <c r="AT379" s="4"/>
      <c r="AU379" s="4"/>
      <c r="AV379" s="4"/>
      <c r="AW379" s="4"/>
      <c r="AX379" s="4"/>
      <c r="AY379" s="4"/>
      <c r="AZ379" s="4"/>
      <c r="BA379" s="4"/>
      <c r="BB379" s="4"/>
      <c r="BC379" s="4"/>
      <c r="BD379" s="4"/>
      <c r="BE379" s="4"/>
      <c r="BF379" s="4"/>
      <c r="BG379" s="4"/>
      <c r="BH379" s="4"/>
      <c r="BI379" s="4"/>
      <c r="BJ379" s="4"/>
      <c r="BK379" s="4"/>
      <c r="BL379" s="4"/>
      <c r="BM379" s="4"/>
      <c r="BN379" s="4"/>
      <c r="BO379" s="4"/>
      <c r="BP379" s="4"/>
      <c r="BQ379" s="4"/>
      <c r="BR379" s="4"/>
      <c r="BS379" s="4"/>
      <c r="BT379" s="4"/>
      <c r="BU379" s="4"/>
      <c r="BV379" s="4"/>
      <c r="BW379" s="4"/>
    </row>
    <row r="380" spans="6:75">
      <c r="F380" s="4"/>
      <c r="G380" s="4"/>
      <c r="H380" s="4"/>
      <c r="I380" s="4"/>
      <c r="J380" s="4"/>
      <c r="K380" s="4"/>
      <c r="L380" s="4"/>
      <c r="M380" s="4"/>
      <c r="N380" s="4"/>
      <c r="O380" s="4"/>
      <c r="P380" s="4"/>
      <c r="Q380" s="4"/>
      <c r="R380" s="4"/>
      <c r="S380" s="25"/>
      <c r="T380" s="4"/>
      <c r="U380" s="4"/>
      <c r="V380" s="4"/>
      <c r="W380" s="4"/>
      <c r="X380" s="4"/>
      <c r="Y380" s="4"/>
      <c r="Z380" s="4"/>
      <c r="AA380" s="4"/>
      <c r="AB380" s="4"/>
      <c r="AC380" s="4"/>
      <c r="AD380" s="4"/>
      <c r="AE380" s="4"/>
      <c r="AF380" s="4"/>
      <c r="AG380" s="4"/>
      <c r="AH380" s="4"/>
      <c r="AI380" s="4"/>
      <c r="AJ380" s="4"/>
      <c r="AK380" s="4"/>
      <c r="AL380" s="4"/>
      <c r="AM380" s="4"/>
      <c r="AN380" s="4"/>
      <c r="AO380" s="4"/>
      <c r="AP380" s="4"/>
      <c r="AQ380" s="4"/>
      <c r="AR380" s="4"/>
      <c r="AS380" s="4"/>
      <c r="AT380" s="4"/>
      <c r="AU380" s="4"/>
      <c r="AV380" s="4"/>
      <c r="AW380" s="4"/>
      <c r="AX380" s="4"/>
      <c r="AY380" s="4"/>
      <c r="AZ380" s="4"/>
      <c r="BA380" s="4"/>
      <c r="BB380" s="4"/>
      <c r="BC380" s="4"/>
      <c r="BD380" s="4"/>
      <c r="BE380" s="4"/>
      <c r="BF380" s="4"/>
      <c r="BG380" s="4"/>
      <c r="BH380" s="4"/>
      <c r="BI380" s="4"/>
      <c r="BJ380" s="4"/>
      <c r="BK380" s="4"/>
      <c r="BL380" s="4"/>
      <c r="BM380" s="4"/>
      <c r="BN380" s="4"/>
      <c r="BO380" s="4"/>
      <c r="BP380" s="4"/>
      <c r="BQ380" s="4"/>
      <c r="BR380" s="4"/>
      <c r="BS380" s="4"/>
      <c r="BT380" s="4"/>
      <c r="BU380" s="4"/>
      <c r="BV380" s="4"/>
      <c r="BW380" s="4"/>
    </row>
    <row r="381" spans="6:75">
      <c r="F381" s="4"/>
      <c r="G381" s="4"/>
      <c r="H381" s="4"/>
      <c r="I381" s="4"/>
      <c r="J381" s="4"/>
      <c r="K381" s="4"/>
      <c r="L381" s="4"/>
      <c r="M381" s="4"/>
      <c r="N381" s="4"/>
      <c r="O381" s="4"/>
      <c r="P381" s="4"/>
      <c r="Q381" s="4"/>
      <c r="R381" s="4"/>
      <c r="S381" s="25"/>
      <c r="T381" s="4"/>
      <c r="U381" s="4"/>
      <c r="V381" s="4"/>
      <c r="W381" s="4"/>
      <c r="X381" s="4"/>
      <c r="Y381" s="4"/>
      <c r="Z381" s="4"/>
      <c r="AA381" s="4"/>
      <c r="AB381" s="4"/>
      <c r="AC381" s="4"/>
      <c r="AD381" s="4"/>
      <c r="AE381" s="4"/>
      <c r="AF381" s="4"/>
      <c r="AG381" s="4"/>
      <c r="AH381" s="4"/>
      <c r="AI381" s="4"/>
      <c r="AJ381" s="4"/>
      <c r="AK381" s="4"/>
      <c r="AL381" s="4"/>
      <c r="AM381" s="4"/>
      <c r="AN381" s="4"/>
      <c r="AO381" s="4"/>
      <c r="AP381" s="4"/>
      <c r="AQ381" s="4"/>
      <c r="AR381" s="4"/>
      <c r="AS381" s="4"/>
      <c r="AT381" s="4"/>
      <c r="AU381" s="4"/>
      <c r="AV381" s="4"/>
      <c r="AW381" s="4"/>
      <c r="AX381" s="4"/>
      <c r="AY381" s="4"/>
      <c r="AZ381" s="4"/>
      <c r="BA381" s="4"/>
      <c r="BB381" s="4"/>
      <c r="BC381" s="4"/>
      <c r="BD381" s="4"/>
      <c r="BE381" s="4"/>
      <c r="BF381" s="4"/>
      <c r="BG381" s="4"/>
      <c r="BH381" s="4"/>
      <c r="BI381" s="4"/>
      <c r="BJ381" s="4"/>
      <c r="BK381" s="4"/>
      <c r="BL381" s="4"/>
      <c r="BM381" s="4"/>
      <c r="BN381" s="4"/>
      <c r="BO381" s="4"/>
      <c r="BP381" s="4"/>
      <c r="BQ381" s="4"/>
      <c r="BR381" s="4"/>
      <c r="BS381" s="4"/>
      <c r="BT381" s="4"/>
      <c r="BU381" s="4"/>
      <c r="BV381" s="4"/>
      <c r="BW381" s="4"/>
    </row>
    <row r="382" spans="6:75">
      <c r="F382" s="4"/>
      <c r="G382" s="4"/>
      <c r="H382" s="4"/>
      <c r="I382" s="4"/>
      <c r="J382" s="4"/>
      <c r="K382" s="4"/>
      <c r="L382" s="4"/>
      <c r="M382" s="4"/>
      <c r="N382" s="4"/>
      <c r="O382" s="4"/>
      <c r="P382" s="4"/>
      <c r="Q382" s="4"/>
      <c r="R382" s="4"/>
      <c r="S382" s="25"/>
      <c r="T382" s="4"/>
      <c r="U382" s="4"/>
      <c r="V382" s="4"/>
      <c r="W382" s="4"/>
      <c r="X382" s="4"/>
      <c r="Y382" s="4"/>
      <c r="Z382" s="4"/>
      <c r="AA382" s="4"/>
      <c r="AB382" s="4"/>
      <c r="AC382" s="4"/>
      <c r="AD382" s="4"/>
      <c r="AE382" s="4"/>
      <c r="AF382" s="4"/>
      <c r="AG382" s="4"/>
      <c r="AH382" s="4"/>
      <c r="AI382" s="4"/>
      <c r="AJ382" s="4"/>
      <c r="AK382" s="4"/>
      <c r="AL382" s="4"/>
      <c r="AM382" s="4"/>
      <c r="AN382" s="4"/>
      <c r="AO382" s="4"/>
      <c r="AP382" s="4"/>
      <c r="AQ382" s="4"/>
      <c r="AR382" s="4"/>
      <c r="AS382" s="4"/>
      <c r="AT382" s="4"/>
      <c r="AU382" s="4"/>
      <c r="AV382" s="4"/>
      <c r="AW382" s="4"/>
      <c r="AX382" s="4"/>
      <c r="AY382" s="4"/>
      <c r="AZ382" s="4"/>
      <c r="BA382" s="4"/>
      <c r="BB382" s="4"/>
      <c r="BC382" s="4"/>
      <c r="BD382" s="4"/>
      <c r="BE382" s="4"/>
      <c r="BF382" s="4"/>
      <c r="BG382" s="4"/>
      <c r="BH382" s="4"/>
      <c r="BI382" s="4"/>
      <c r="BJ382" s="4"/>
      <c r="BK382" s="4"/>
      <c r="BL382" s="4"/>
      <c r="BM382" s="4"/>
      <c r="BN382" s="4"/>
      <c r="BO382" s="4"/>
      <c r="BP382" s="4"/>
      <c r="BQ382" s="4"/>
      <c r="BR382" s="4"/>
      <c r="BS382" s="4"/>
      <c r="BT382" s="4"/>
      <c r="BU382" s="4"/>
      <c r="BV382" s="4"/>
      <c r="BW382" s="4"/>
    </row>
    <row r="383" spans="6:75">
      <c r="F383" s="4"/>
      <c r="G383" s="4"/>
      <c r="H383" s="4"/>
      <c r="I383" s="4"/>
      <c r="J383" s="4"/>
      <c r="K383" s="4"/>
      <c r="L383" s="4"/>
      <c r="M383" s="4"/>
      <c r="N383" s="4"/>
      <c r="O383" s="4"/>
      <c r="P383" s="4"/>
      <c r="Q383" s="4"/>
      <c r="R383" s="4"/>
      <c r="S383" s="25"/>
      <c r="T383" s="4"/>
      <c r="U383" s="4"/>
      <c r="V383" s="4"/>
      <c r="W383" s="4"/>
      <c r="X383" s="4"/>
      <c r="Y383" s="4"/>
      <c r="Z383" s="4"/>
      <c r="AA383" s="4"/>
      <c r="AB383" s="4"/>
      <c r="AC383" s="4"/>
      <c r="AD383" s="4"/>
      <c r="AE383" s="4"/>
      <c r="AF383" s="4"/>
      <c r="AG383" s="4"/>
      <c r="AH383" s="4"/>
      <c r="AI383" s="4"/>
      <c r="AJ383" s="4"/>
      <c r="AK383" s="4"/>
      <c r="AL383" s="4"/>
      <c r="AM383" s="4"/>
      <c r="AN383" s="4"/>
      <c r="AO383" s="4"/>
      <c r="AP383" s="4"/>
      <c r="AQ383" s="4"/>
      <c r="AR383" s="4"/>
      <c r="AS383" s="4"/>
      <c r="AT383" s="4"/>
      <c r="AU383" s="4"/>
      <c r="AV383" s="4"/>
      <c r="AW383" s="4"/>
      <c r="AX383" s="4"/>
      <c r="AY383" s="4"/>
      <c r="AZ383" s="4"/>
      <c r="BA383" s="4"/>
      <c r="BB383" s="4"/>
      <c r="BC383" s="4"/>
      <c r="BD383" s="4"/>
      <c r="BE383" s="4"/>
      <c r="BF383" s="4"/>
      <c r="BG383" s="4"/>
      <c r="BH383" s="4"/>
      <c r="BI383" s="4"/>
      <c r="BJ383" s="4"/>
      <c r="BK383" s="4"/>
      <c r="BL383" s="4"/>
      <c r="BM383" s="4"/>
      <c r="BN383" s="4"/>
      <c r="BO383" s="4"/>
      <c r="BP383" s="4"/>
      <c r="BQ383" s="4"/>
      <c r="BR383" s="4"/>
      <c r="BS383" s="4"/>
      <c r="BT383" s="4"/>
      <c r="BU383" s="4"/>
      <c r="BV383" s="4"/>
      <c r="BW383" s="4"/>
    </row>
    <row r="384" spans="6:75">
      <c r="F384" s="4"/>
      <c r="G384" s="4"/>
      <c r="H384" s="4"/>
      <c r="I384" s="4"/>
      <c r="J384" s="4"/>
      <c r="K384" s="4"/>
      <c r="L384" s="4"/>
      <c r="M384" s="4"/>
      <c r="N384" s="4"/>
      <c r="O384" s="4"/>
      <c r="P384" s="4"/>
      <c r="Q384" s="4"/>
      <c r="R384" s="4"/>
      <c r="S384" s="25"/>
      <c r="T384" s="4"/>
      <c r="U384" s="4"/>
      <c r="V384" s="4"/>
      <c r="W384" s="4"/>
      <c r="X384" s="4"/>
      <c r="Y384" s="4"/>
      <c r="Z384" s="4"/>
      <c r="AA384" s="4"/>
      <c r="AB384" s="4"/>
      <c r="AC384" s="4"/>
      <c r="AD384" s="4"/>
      <c r="AE384" s="4"/>
      <c r="AF384" s="4"/>
      <c r="AG384" s="4"/>
      <c r="AH384" s="4"/>
      <c r="AI384" s="4"/>
      <c r="AJ384" s="4"/>
      <c r="AK384" s="4"/>
      <c r="AL384" s="4"/>
      <c r="AM384" s="4"/>
      <c r="AN384" s="4"/>
      <c r="AO384" s="4"/>
      <c r="AP384" s="4"/>
      <c r="AQ384" s="4"/>
      <c r="AR384" s="4"/>
      <c r="AS384" s="4"/>
      <c r="AT384" s="4"/>
      <c r="AU384" s="4"/>
      <c r="AV384" s="4"/>
      <c r="AW384" s="4"/>
      <c r="AX384" s="4"/>
      <c r="AY384" s="4"/>
      <c r="AZ384" s="4"/>
      <c r="BA384" s="4"/>
      <c r="BB384" s="4"/>
      <c r="BC384" s="4"/>
      <c r="BD384" s="4"/>
      <c r="BE384" s="4"/>
      <c r="BF384" s="4"/>
      <c r="BG384" s="4"/>
      <c r="BH384" s="4"/>
      <c r="BI384" s="4"/>
      <c r="BJ384" s="4"/>
      <c r="BK384" s="4"/>
      <c r="BL384" s="4"/>
      <c r="BM384" s="4"/>
      <c r="BN384" s="4"/>
      <c r="BO384" s="4"/>
      <c r="BP384" s="4"/>
      <c r="BQ384" s="4"/>
      <c r="BR384" s="4"/>
      <c r="BS384" s="4"/>
      <c r="BT384" s="4"/>
      <c r="BU384" s="4"/>
      <c r="BV384" s="4"/>
      <c r="BW384" s="4"/>
    </row>
    <row r="385" spans="6:75">
      <c r="F385" s="4"/>
      <c r="G385" s="4"/>
      <c r="H385" s="4"/>
      <c r="I385" s="4"/>
      <c r="J385" s="4"/>
      <c r="K385" s="4"/>
      <c r="L385" s="4"/>
      <c r="M385" s="4"/>
      <c r="N385" s="4"/>
      <c r="O385" s="4"/>
      <c r="P385" s="4"/>
      <c r="Q385" s="4"/>
      <c r="R385" s="4"/>
      <c r="S385" s="25"/>
      <c r="T385" s="4"/>
      <c r="U385" s="4"/>
      <c r="V385" s="4"/>
      <c r="W385" s="4"/>
      <c r="X385" s="4"/>
      <c r="Y385" s="4"/>
      <c r="Z385" s="4"/>
      <c r="AA385" s="4"/>
      <c r="AB385" s="4"/>
      <c r="AC385" s="4"/>
      <c r="AD385" s="4"/>
      <c r="AE385" s="4"/>
      <c r="AF385" s="4"/>
      <c r="AG385" s="4"/>
      <c r="AH385" s="4"/>
      <c r="AI385" s="4"/>
      <c r="AJ385" s="4"/>
      <c r="AK385" s="4"/>
      <c r="AL385" s="4"/>
      <c r="AM385" s="4"/>
      <c r="AN385" s="4"/>
      <c r="AO385" s="4"/>
      <c r="AP385" s="4"/>
      <c r="AQ385" s="4"/>
      <c r="AR385" s="4"/>
      <c r="AS385" s="4"/>
      <c r="AT385" s="4"/>
      <c r="AU385" s="4"/>
      <c r="AV385" s="4"/>
      <c r="AW385" s="4"/>
      <c r="AX385" s="4"/>
      <c r="AY385" s="4"/>
      <c r="AZ385" s="4"/>
      <c r="BA385" s="4"/>
      <c r="BB385" s="4"/>
      <c r="BC385" s="4"/>
      <c r="BD385" s="4"/>
      <c r="BE385" s="4"/>
      <c r="BF385" s="4"/>
      <c r="BG385" s="4"/>
      <c r="BH385" s="4"/>
      <c r="BI385" s="4"/>
      <c r="BJ385" s="4"/>
      <c r="BK385" s="4"/>
      <c r="BL385" s="4"/>
      <c r="BM385" s="4"/>
      <c r="BN385" s="4"/>
      <c r="BO385" s="4"/>
      <c r="BP385" s="4"/>
      <c r="BQ385" s="4"/>
      <c r="BR385" s="4"/>
      <c r="BS385" s="4"/>
      <c r="BT385" s="4"/>
      <c r="BU385" s="4"/>
      <c r="BV385" s="4"/>
      <c r="BW385" s="4"/>
    </row>
    <row r="386" spans="6:75">
      <c r="F386" s="4"/>
      <c r="G386" s="4"/>
      <c r="H386" s="4"/>
      <c r="I386" s="4"/>
      <c r="J386" s="4"/>
      <c r="K386" s="4"/>
      <c r="L386" s="4"/>
      <c r="M386" s="4"/>
      <c r="N386" s="4"/>
      <c r="O386" s="4"/>
      <c r="P386" s="4"/>
      <c r="Q386" s="4"/>
      <c r="R386" s="4"/>
      <c r="S386" s="25"/>
      <c r="T386" s="4"/>
      <c r="U386" s="4"/>
      <c r="V386" s="4"/>
      <c r="W386" s="4"/>
      <c r="X386" s="4"/>
      <c r="Y386" s="4"/>
      <c r="Z386" s="4"/>
      <c r="AA386" s="4"/>
      <c r="AB386" s="4"/>
      <c r="AC386" s="4"/>
      <c r="AD386" s="4"/>
      <c r="AE386" s="4"/>
      <c r="AF386" s="4"/>
      <c r="AG386" s="4"/>
      <c r="AH386" s="4"/>
      <c r="AI386" s="4"/>
      <c r="AJ386" s="4"/>
      <c r="AK386" s="4"/>
      <c r="AL386" s="4"/>
      <c r="AM386" s="4"/>
      <c r="AN386" s="4"/>
      <c r="AO386" s="4"/>
      <c r="AP386" s="4"/>
      <c r="AQ386" s="4"/>
      <c r="AR386" s="4"/>
      <c r="AS386" s="4"/>
      <c r="AT386" s="4"/>
      <c r="AU386" s="4"/>
      <c r="AV386" s="4"/>
      <c r="AW386" s="4"/>
      <c r="AX386" s="4"/>
      <c r="AY386" s="4"/>
      <c r="AZ386" s="4"/>
      <c r="BA386" s="4"/>
      <c r="BB386" s="4"/>
      <c r="BC386" s="4"/>
      <c r="BD386" s="4"/>
      <c r="BE386" s="4"/>
      <c r="BF386" s="4"/>
      <c r="BG386" s="4"/>
      <c r="BH386" s="4"/>
      <c r="BI386" s="4"/>
      <c r="BJ386" s="4"/>
      <c r="BK386" s="4"/>
      <c r="BL386" s="4"/>
      <c r="BM386" s="4"/>
      <c r="BN386" s="4"/>
      <c r="BO386" s="4"/>
      <c r="BP386" s="4"/>
      <c r="BQ386" s="4"/>
      <c r="BR386" s="4"/>
      <c r="BS386" s="4"/>
      <c r="BT386" s="4"/>
      <c r="BU386" s="4"/>
      <c r="BV386" s="4"/>
      <c r="BW386" s="4"/>
    </row>
    <row r="387" spans="6:75">
      <c r="F387" s="4"/>
      <c r="G387" s="4"/>
      <c r="H387" s="4"/>
      <c r="I387" s="4"/>
      <c r="J387" s="4"/>
      <c r="K387" s="4"/>
      <c r="L387" s="4"/>
      <c r="M387" s="4"/>
      <c r="N387" s="4"/>
      <c r="O387" s="4"/>
      <c r="P387" s="4"/>
      <c r="Q387" s="4"/>
      <c r="R387" s="4"/>
      <c r="S387" s="25"/>
      <c r="T387" s="4"/>
      <c r="U387" s="4"/>
      <c r="V387" s="4"/>
      <c r="W387" s="4"/>
      <c r="X387" s="4"/>
      <c r="Y387" s="4"/>
      <c r="Z387" s="4"/>
      <c r="AA387" s="4"/>
      <c r="AB387" s="4"/>
      <c r="AC387" s="4"/>
      <c r="AD387" s="4"/>
      <c r="AE387" s="4"/>
      <c r="AF387" s="4"/>
      <c r="AG387" s="4"/>
      <c r="AH387" s="4"/>
      <c r="AI387" s="4"/>
      <c r="AJ387" s="4"/>
      <c r="AK387" s="4"/>
      <c r="AL387" s="4"/>
      <c r="AM387" s="4"/>
      <c r="AN387" s="4"/>
      <c r="AO387" s="4"/>
      <c r="AP387" s="4"/>
      <c r="AQ387" s="4"/>
      <c r="AR387" s="4"/>
      <c r="AS387" s="4"/>
      <c r="AT387" s="4"/>
      <c r="AU387" s="4"/>
      <c r="AV387" s="4"/>
      <c r="AW387" s="4"/>
      <c r="AX387" s="4"/>
      <c r="AY387" s="4"/>
      <c r="AZ387" s="4"/>
      <c r="BA387" s="4"/>
      <c r="BB387" s="4"/>
      <c r="BC387" s="4"/>
      <c r="BD387" s="4"/>
      <c r="BE387" s="4"/>
      <c r="BF387" s="4"/>
      <c r="BG387" s="4"/>
      <c r="BH387" s="4"/>
      <c r="BI387" s="4"/>
      <c r="BJ387" s="4"/>
      <c r="BK387" s="4"/>
      <c r="BL387" s="4"/>
      <c r="BM387" s="4"/>
      <c r="BN387" s="4"/>
      <c r="BO387" s="4"/>
      <c r="BP387" s="4"/>
      <c r="BQ387" s="4"/>
      <c r="BR387" s="4"/>
      <c r="BS387" s="4"/>
      <c r="BT387" s="4"/>
      <c r="BU387" s="4"/>
      <c r="BV387" s="4"/>
      <c r="BW387" s="4"/>
    </row>
    <row r="388" spans="6:75">
      <c r="F388" s="4"/>
      <c r="G388" s="4"/>
      <c r="H388" s="4"/>
      <c r="I388" s="4"/>
      <c r="J388" s="4"/>
      <c r="K388" s="4"/>
      <c r="L388" s="4"/>
      <c r="M388" s="4"/>
      <c r="N388" s="4"/>
      <c r="O388" s="4"/>
      <c r="P388" s="4"/>
      <c r="Q388" s="4"/>
      <c r="R388" s="4"/>
      <c r="S388" s="25"/>
      <c r="T388" s="4"/>
      <c r="U388" s="4"/>
      <c r="V388" s="4"/>
      <c r="W388" s="4"/>
      <c r="X388" s="4"/>
      <c r="Y388" s="4"/>
      <c r="Z388" s="4"/>
      <c r="AA388" s="4"/>
      <c r="AB388" s="4"/>
      <c r="AC388" s="4"/>
      <c r="AD388" s="4"/>
      <c r="AE388" s="4"/>
      <c r="AF388" s="4"/>
      <c r="AG388" s="4"/>
      <c r="AH388" s="4"/>
      <c r="AI388" s="4"/>
      <c r="AJ388" s="4"/>
      <c r="AK388" s="4"/>
      <c r="AL388" s="4"/>
      <c r="AM388" s="4"/>
      <c r="AN388" s="4"/>
      <c r="AO388" s="4"/>
      <c r="AP388" s="4"/>
      <c r="AQ388" s="4"/>
      <c r="AR388" s="4"/>
      <c r="AS388" s="4"/>
      <c r="AT388" s="4"/>
      <c r="AU388" s="4"/>
      <c r="AV388" s="4"/>
      <c r="AW388" s="4"/>
      <c r="AX388" s="4"/>
      <c r="AY388" s="4"/>
      <c r="AZ388" s="4"/>
      <c r="BA388" s="4"/>
      <c r="BB388" s="4"/>
      <c r="BC388" s="4"/>
      <c r="BD388" s="4"/>
      <c r="BE388" s="4"/>
      <c r="BF388" s="4"/>
      <c r="BG388" s="4"/>
      <c r="BH388" s="4"/>
      <c r="BI388" s="4"/>
      <c r="BJ388" s="4"/>
      <c r="BK388" s="4"/>
      <c r="BL388" s="4"/>
      <c r="BM388" s="4"/>
      <c r="BN388" s="4"/>
      <c r="BO388" s="4"/>
      <c r="BP388" s="4"/>
      <c r="BQ388" s="4"/>
      <c r="BR388" s="4"/>
      <c r="BS388" s="4"/>
      <c r="BT388" s="4"/>
      <c r="BU388" s="4"/>
      <c r="BV388" s="4"/>
      <c r="BW388" s="4"/>
    </row>
    <row r="389" spans="6:75">
      <c r="F389" s="4"/>
      <c r="G389" s="4"/>
      <c r="H389" s="4"/>
      <c r="I389" s="4"/>
      <c r="J389" s="4"/>
      <c r="K389" s="4"/>
      <c r="L389" s="4"/>
      <c r="M389" s="4"/>
      <c r="N389" s="4"/>
      <c r="O389" s="4"/>
      <c r="P389" s="4"/>
      <c r="Q389" s="4"/>
      <c r="R389" s="4"/>
      <c r="S389" s="25"/>
      <c r="T389" s="4"/>
      <c r="U389" s="4"/>
      <c r="V389" s="4"/>
      <c r="W389" s="4"/>
      <c r="X389" s="4"/>
      <c r="Y389" s="4"/>
      <c r="Z389" s="4"/>
      <c r="AA389" s="4"/>
      <c r="AB389" s="4"/>
      <c r="AC389" s="4"/>
      <c r="AD389" s="4"/>
      <c r="AE389" s="4"/>
      <c r="AF389" s="4"/>
      <c r="AG389" s="4"/>
      <c r="AH389" s="4"/>
      <c r="AI389" s="4"/>
      <c r="AJ389" s="4"/>
      <c r="AK389" s="4"/>
      <c r="AL389" s="4"/>
      <c r="AM389" s="4"/>
      <c r="AN389" s="4"/>
      <c r="AO389" s="4"/>
      <c r="AP389" s="4"/>
      <c r="AQ389" s="4"/>
      <c r="AR389" s="4"/>
      <c r="AS389" s="4"/>
      <c r="AT389" s="4"/>
      <c r="AU389" s="4"/>
      <c r="AV389" s="4"/>
      <c r="AW389" s="4"/>
      <c r="AX389" s="4"/>
      <c r="AY389" s="4"/>
      <c r="AZ389" s="4"/>
      <c r="BA389" s="4"/>
      <c r="BB389" s="4"/>
      <c r="BC389" s="4"/>
      <c r="BD389" s="4"/>
      <c r="BE389" s="4"/>
      <c r="BF389" s="4"/>
      <c r="BG389" s="4"/>
      <c r="BH389" s="4"/>
      <c r="BI389" s="4"/>
      <c r="BJ389" s="4"/>
      <c r="BK389" s="4"/>
      <c r="BL389" s="4"/>
      <c r="BM389" s="4"/>
      <c r="BN389" s="4"/>
      <c r="BO389" s="4"/>
      <c r="BP389" s="4"/>
      <c r="BQ389" s="4"/>
      <c r="BR389" s="4"/>
      <c r="BS389" s="4"/>
      <c r="BT389" s="4"/>
      <c r="BU389" s="4"/>
      <c r="BV389" s="4"/>
      <c r="BW389" s="4"/>
    </row>
    <row r="390" spans="6:75">
      <c r="F390" s="4"/>
      <c r="G390" s="4"/>
      <c r="H390" s="4"/>
      <c r="I390" s="4"/>
      <c r="J390" s="4"/>
      <c r="K390" s="4"/>
      <c r="L390" s="4"/>
      <c r="M390" s="4"/>
      <c r="N390" s="4"/>
      <c r="O390" s="4"/>
      <c r="P390" s="4"/>
      <c r="Q390" s="4"/>
      <c r="R390" s="4"/>
      <c r="S390" s="25"/>
      <c r="T390" s="4"/>
      <c r="U390" s="4"/>
      <c r="V390" s="4"/>
      <c r="W390" s="4"/>
      <c r="X390" s="4"/>
      <c r="Y390" s="4"/>
      <c r="Z390" s="4"/>
      <c r="AA390" s="4"/>
      <c r="AB390" s="4"/>
      <c r="AC390" s="4"/>
      <c r="AD390" s="4"/>
      <c r="AE390" s="4"/>
      <c r="AF390" s="4"/>
      <c r="AG390" s="4"/>
      <c r="AH390" s="4"/>
      <c r="AI390" s="4"/>
      <c r="AJ390" s="4"/>
      <c r="AK390" s="4"/>
      <c r="AL390" s="4"/>
      <c r="AM390" s="4"/>
      <c r="AN390" s="4"/>
      <c r="AO390" s="4"/>
      <c r="AP390" s="4"/>
      <c r="AQ390" s="4"/>
      <c r="AR390" s="4"/>
      <c r="AS390" s="4"/>
      <c r="AT390" s="4"/>
      <c r="AU390" s="4"/>
      <c r="AV390" s="4"/>
      <c r="AW390" s="4"/>
      <c r="AX390" s="4"/>
      <c r="AY390" s="4"/>
      <c r="AZ390" s="4"/>
      <c r="BA390" s="4"/>
      <c r="BB390" s="4"/>
      <c r="BC390" s="4"/>
      <c r="BD390" s="4"/>
      <c r="BE390" s="4"/>
      <c r="BF390" s="4"/>
      <c r="BG390" s="4"/>
      <c r="BH390" s="4"/>
      <c r="BI390" s="4"/>
      <c r="BJ390" s="4"/>
      <c r="BK390" s="4"/>
      <c r="BL390" s="4"/>
      <c r="BM390" s="4"/>
      <c r="BN390" s="4"/>
      <c r="BO390" s="4"/>
      <c r="BP390" s="4"/>
      <c r="BQ390" s="4"/>
      <c r="BR390" s="4"/>
      <c r="BS390" s="4"/>
      <c r="BT390" s="4"/>
      <c r="BU390" s="4"/>
      <c r="BV390" s="4"/>
      <c r="BW390" s="4"/>
    </row>
    <row r="391" spans="6:75">
      <c r="F391" s="4"/>
      <c r="G391" s="4"/>
      <c r="H391" s="4"/>
      <c r="I391" s="4"/>
      <c r="J391" s="4"/>
      <c r="K391" s="4"/>
      <c r="L391" s="4"/>
      <c r="M391" s="4"/>
      <c r="N391" s="4"/>
      <c r="O391" s="4"/>
      <c r="P391" s="4"/>
      <c r="Q391" s="4"/>
      <c r="R391" s="4"/>
      <c r="S391" s="25"/>
      <c r="T391" s="4"/>
      <c r="U391" s="4"/>
      <c r="V391" s="4"/>
      <c r="W391" s="4"/>
      <c r="X391" s="4"/>
      <c r="Y391" s="4"/>
      <c r="Z391" s="4"/>
      <c r="AA391" s="4"/>
      <c r="AB391" s="4"/>
      <c r="AC391" s="4"/>
      <c r="AD391" s="4"/>
      <c r="AE391" s="4"/>
      <c r="AF391" s="4"/>
      <c r="AG391" s="4"/>
      <c r="AH391" s="4"/>
      <c r="AI391" s="4"/>
      <c r="AJ391" s="4"/>
      <c r="AK391" s="4"/>
      <c r="AL391" s="4"/>
      <c r="AM391" s="4"/>
      <c r="AN391" s="4"/>
      <c r="AO391" s="4"/>
      <c r="AP391" s="4"/>
      <c r="AQ391" s="4"/>
      <c r="AR391" s="4"/>
      <c r="AS391" s="4"/>
      <c r="AT391" s="4"/>
      <c r="AU391" s="4"/>
      <c r="AV391" s="4"/>
      <c r="AW391" s="4"/>
      <c r="AX391" s="4"/>
      <c r="AY391" s="4"/>
      <c r="AZ391" s="4"/>
      <c r="BA391" s="4"/>
      <c r="BB391" s="4"/>
      <c r="BC391" s="4"/>
      <c r="BD391" s="4"/>
      <c r="BE391" s="4"/>
      <c r="BF391" s="4"/>
      <c r="BG391" s="4"/>
      <c r="BH391" s="4"/>
      <c r="BI391" s="4"/>
      <c r="BJ391" s="4"/>
      <c r="BK391" s="4"/>
      <c r="BL391" s="4"/>
      <c r="BM391" s="4"/>
      <c r="BN391" s="4"/>
      <c r="BO391" s="4"/>
      <c r="BP391" s="4"/>
      <c r="BQ391" s="4"/>
      <c r="BR391" s="4"/>
      <c r="BS391" s="4"/>
      <c r="BT391" s="4"/>
      <c r="BU391" s="4"/>
      <c r="BV391" s="4"/>
      <c r="BW391" s="4"/>
    </row>
    <row r="392" spans="6:75">
      <c r="F392" s="4"/>
      <c r="G392" s="4"/>
      <c r="H392" s="4"/>
      <c r="I392" s="4"/>
      <c r="J392" s="4"/>
      <c r="K392" s="4"/>
      <c r="L392" s="4"/>
      <c r="M392" s="4"/>
      <c r="N392" s="4"/>
      <c r="O392" s="4"/>
      <c r="P392" s="4"/>
      <c r="Q392" s="4"/>
      <c r="R392" s="4"/>
      <c r="S392" s="25"/>
      <c r="T392" s="4"/>
      <c r="U392" s="4"/>
      <c r="V392" s="4"/>
      <c r="W392" s="4"/>
      <c r="X392" s="4"/>
      <c r="Y392" s="4"/>
      <c r="Z392" s="4"/>
      <c r="AA392" s="4"/>
      <c r="AB392" s="4"/>
      <c r="AC392" s="4"/>
      <c r="AD392" s="4"/>
      <c r="AE392" s="4"/>
      <c r="AF392" s="4"/>
      <c r="AG392" s="4"/>
      <c r="AH392" s="4"/>
      <c r="AI392" s="4"/>
      <c r="AJ392" s="4"/>
      <c r="AK392" s="4"/>
      <c r="AL392" s="4"/>
      <c r="AM392" s="4"/>
      <c r="AN392" s="4"/>
      <c r="AO392" s="4"/>
      <c r="AP392" s="4"/>
      <c r="AQ392" s="4"/>
      <c r="AR392" s="4"/>
      <c r="AS392" s="4"/>
      <c r="AT392" s="4"/>
      <c r="AU392" s="4"/>
      <c r="AV392" s="4"/>
      <c r="AW392" s="4"/>
      <c r="AX392" s="4"/>
      <c r="AY392" s="4"/>
      <c r="AZ392" s="4"/>
      <c r="BA392" s="4"/>
      <c r="BB392" s="4"/>
      <c r="BC392" s="4"/>
      <c r="BD392" s="4"/>
      <c r="BE392" s="4"/>
      <c r="BF392" s="4"/>
      <c r="BG392" s="4"/>
      <c r="BH392" s="4"/>
      <c r="BI392" s="4"/>
      <c r="BJ392" s="4"/>
      <c r="BK392" s="4"/>
      <c r="BL392" s="4"/>
      <c r="BM392" s="4"/>
      <c r="BN392" s="4"/>
      <c r="BO392" s="4"/>
      <c r="BP392" s="4"/>
      <c r="BQ392" s="4"/>
      <c r="BR392" s="4"/>
      <c r="BS392" s="4"/>
      <c r="BT392" s="4"/>
      <c r="BU392" s="4"/>
      <c r="BV392" s="4"/>
      <c r="BW392" s="4"/>
    </row>
    <row r="393" spans="6:75">
      <c r="F393" s="4"/>
      <c r="G393" s="4"/>
      <c r="H393" s="4"/>
      <c r="I393" s="4"/>
      <c r="J393" s="4"/>
      <c r="K393" s="4"/>
      <c r="L393" s="4"/>
      <c r="M393" s="4"/>
      <c r="N393" s="4"/>
      <c r="O393" s="4"/>
      <c r="P393" s="4"/>
      <c r="Q393" s="4"/>
      <c r="R393" s="4"/>
      <c r="S393" s="25"/>
      <c r="T393" s="4"/>
      <c r="U393" s="4"/>
      <c r="V393" s="4"/>
      <c r="W393" s="4"/>
      <c r="X393" s="4"/>
      <c r="Y393" s="4"/>
      <c r="Z393" s="4"/>
      <c r="AA393" s="4"/>
      <c r="AB393" s="4"/>
      <c r="AC393" s="4"/>
      <c r="AD393" s="4"/>
      <c r="AE393" s="4"/>
      <c r="AF393" s="4"/>
      <c r="AG393" s="4"/>
      <c r="AH393" s="4"/>
      <c r="AI393" s="4"/>
      <c r="AJ393" s="4"/>
      <c r="AK393" s="4"/>
      <c r="AL393" s="4"/>
      <c r="AM393" s="4"/>
      <c r="AN393" s="4"/>
      <c r="AO393" s="4"/>
      <c r="AP393" s="4"/>
      <c r="AQ393" s="4"/>
      <c r="AR393" s="4"/>
      <c r="AS393" s="4"/>
      <c r="AT393" s="4"/>
      <c r="AU393" s="4"/>
      <c r="AV393" s="4"/>
      <c r="AW393" s="4"/>
      <c r="AX393" s="4"/>
      <c r="AY393" s="4"/>
      <c r="AZ393" s="4"/>
      <c r="BA393" s="4"/>
      <c r="BB393" s="4"/>
      <c r="BC393" s="4"/>
      <c r="BD393" s="4"/>
      <c r="BE393" s="4"/>
      <c r="BF393" s="4"/>
      <c r="BG393" s="4"/>
      <c r="BH393" s="4"/>
      <c r="BI393" s="4"/>
      <c r="BJ393" s="4"/>
      <c r="BK393" s="4"/>
      <c r="BL393" s="4"/>
      <c r="BM393" s="4"/>
      <c r="BN393" s="4"/>
      <c r="BO393" s="4"/>
      <c r="BP393" s="4"/>
      <c r="BQ393" s="4"/>
      <c r="BR393" s="4"/>
      <c r="BS393" s="4"/>
      <c r="BT393" s="4"/>
      <c r="BU393" s="4"/>
      <c r="BV393" s="4"/>
      <c r="BW393" s="4"/>
    </row>
    <row r="394" spans="6:75">
      <c r="F394" s="4"/>
      <c r="G394" s="4"/>
      <c r="H394" s="4"/>
      <c r="I394" s="4"/>
      <c r="J394" s="4"/>
      <c r="K394" s="4"/>
      <c r="L394" s="4"/>
      <c r="M394" s="4"/>
      <c r="N394" s="4"/>
      <c r="O394" s="4"/>
      <c r="P394" s="4"/>
      <c r="Q394" s="4"/>
      <c r="R394" s="4"/>
      <c r="S394" s="25"/>
      <c r="T394" s="4"/>
      <c r="U394" s="4"/>
      <c r="V394" s="4"/>
      <c r="W394" s="4"/>
      <c r="X394" s="4"/>
      <c r="Y394" s="4"/>
      <c r="Z394" s="4"/>
      <c r="AA394" s="4"/>
      <c r="AB394" s="4"/>
      <c r="AC394" s="4"/>
      <c r="AD394" s="4"/>
      <c r="AE394" s="4"/>
      <c r="AF394" s="4"/>
      <c r="AG394" s="4"/>
      <c r="AH394" s="4"/>
      <c r="AI394" s="4"/>
      <c r="AJ394" s="4"/>
      <c r="AK394" s="4"/>
      <c r="AL394" s="4"/>
      <c r="AM394" s="4"/>
      <c r="AN394" s="4"/>
      <c r="AO394" s="4"/>
      <c r="AP394" s="4"/>
      <c r="AQ394" s="4"/>
      <c r="AR394" s="4"/>
      <c r="AS394" s="4"/>
      <c r="AT394" s="4"/>
      <c r="AU394" s="4"/>
      <c r="AV394" s="4"/>
      <c r="AW394" s="4"/>
      <c r="AX394" s="4"/>
      <c r="AY394" s="4"/>
      <c r="AZ394" s="4"/>
      <c r="BA394" s="4"/>
      <c r="BB394" s="4"/>
      <c r="BC394" s="4"/>
      <c r="BD394" s="4"/>
      <c r="BE394" s="4"/>
      <c r="BF394" s="4"/>
      <c r="BG394" s="4"/>
      <c r="BH394" s="4"/>
      <c r="BI394" s="4"/>
      <c r="BJ394" s="4"/>
      <c r="BK394" s="4"/>
      <c r="BL394" s="4"/>
      <c r="BM394" s="4"/>
      <c r="BN394" s="4"/>
      <c r="BO394" s="4"/>
      <c r="BP394" s="4"/>
      <c r="BQ394" s="4"/>
      <c r="BR394" s="4"/>
      <c r="BS394" s="4"/>
      <c r="BT394" s="4"/>
      <c r="BU394" s="4"/>
      <c r="BV394" s="4"/>
      <c r="BW394" s="4"/>
    </row>
    <row r="395" spans="6:75">
      <c r="F395" s="4"/>
      <c r="G395" s="4"/>
      <c r="H395" s="4"/>
      <c r="I395" s="4"/>
      <c r="J395" s="4"/>
      <c r="K395" s="4"/>
      <c r="L395" s="4"/>
      <c r="M395" s="4"/>
      <c r="N395" s="4"/>
      <c r="O395" s="4"/>
      <c r="P395" s="4"/>
      <c r="Q395" s="4"/>
      <c r="R395" s="4"/>
      <c r="S395" s="25"/>
      <c r="T395" s="4"/>
      <c r="U395" s="4"/>
      <c r="V395" s="4"/>
      <c r="W395" s="4"/>
      <c r="X395" s="4"/>
      <c r="Y395" s="4"/>
      <c r="Z395" s="4"/>
      <c r="AA395" s="4"/>
      <c r="AB395" s="4"/>
      <c r="AC395" s="4"/>
      <c r="AD395" s="4"/>
      <c r="AE395" s="4"/>
      <c r="AF395" s="4"/>
      <c r="AG395" s="4"/>
      <c r="AH395" s="4"/>
      <c r="AI395" s="4"/>
      <c r="AJ395" s="4"/>
      <c r="AK395" s="4"/>
      <c r="AL395" s="4"/>
      <c r="AM395" s="4"/>
      <c r="AN395" s="4"/>
      <c r="AO395" s="4"/>
      <c r="AP395" s="4"/>
      <c r="AQ395" s="4"/>
      <c r="AR395" s="4"/>
      <c r="AS395" s="4"/>
      <c r="AT395" s="4"/>
      <c r="AU395" s="4"/>
      <c r="AV395" s="4"/>
      <c r="AW395" s="4"/>
      <c r="AX395" s="4"/>
      <c r="AY395" s="4"/>
      <c r="AZ395" s="4"/>
      <c r="BA395" s="4"/>
      <c r="BB395" s="4"/>
      <c r="BC395" s="4"/>
      <c r="BD395" s="4"/>
      <c r="BE395" s="4"/>
      <c r="BF395" s="4"/>
      <c r="BG395" s="4"/>
      <c r="BH395" s="4"/>
      <c r="BI395" s="4"/>
      <c r="BJ395" s="4"/>
      <c r="BK395" s="4"/>
      <c r="BL395" s="4"/>
      <c r="BM395" s="4"/>
      <c r="BN395" s="4"/>
      <c r="BO395" s="4"/>
      <c r="BP395" s="4"/>
      <c r="BQ395" s="4"/>
      <c r="BR395" s="4"/>
      <c r="BS395" s="4"/>
      <c r="BT395" s="4"/>
      <c r="BU395" s="4"/>
      <c r="BV395" s="4"/>
      <c r="BW395" s="4"/>
    </row>
    <row r="396" spans="6:75">
      <c r="F396" s="4"/>
      <c r="G396" s="4"/>
      <c r="H396" s="4"/>
      <c r="I396" s="4"/>
      <c r="J396" s="4"/>
      <c r="K396" s="4"/>
      <c r="L396" s="4"/>
      <c r="M396" s="4"/>
      <c r="N396" s="4"/>
      <c r="O396" s="4"/>
      <c r="P396" s="4"/>
      <c r="Q396" s="4"/>
      <c r="R396" s="4"/>
      <c r="S396" s="25"/>
      <c r="T396" s="4"/>
      <c r="U396" s="4"/>
      <c r="V396" s="4"/>
      <c r="W396" s="4"/>
      <c r="X396" s="4"/>
      <c r="Y396" s="4"/>
      <c r="Z396" s="4"/>
      <c r="AA396" s="4"/>
      <c r="AB396" s="4"/>
      <c r="AC396" s="4"/>
      <c r="AD396" s="4"/>
      <c r="AE396" s="4"/>
      <c r="AF396" s="4"/>
      <c r="AG396" s="4"/>
      <c r="AH396" s="4"/>
      <c r="AI396" s="4"/>
      <c r="AJ396" s="4"/>
      <c r="AK396" s="4"/>
      <c r="AL396" s="4"/>
      <c r="AM396" s="4"/>
      <c r="AN396" s="4"/>
      <c r="AO396" s="4"/>
      <c r="AP396" s="4"/>
      <c r="AQ396" s="4"/>
      <c r="AR396" s="4"/>
      <c r="AS396" s="4"/>
      <c r="AT396" s="4"/>
      <c r="AU396" s="4"/>
      <c r="AV396" s="4"/>
      <c r="AW396" s="4"/>
      <c r="AX396" s="4"/>
      <c r="AY396" s="4"/>
      <c r="AZ396" s="4"/>
      <c r="BA396" s="4"/>
      <c r="BB396" s="4"/>
      <c r="BC396" s="4"/>
      <c r="BD396" s="4"/>
      <c r="BE396" s="4"/>
      <c r="BF396" s="4"/>
      <c r="BG396" s="4"/>
      <c r="BH396" s="4"/>
      <c r="BI396" s="4"/>
      <c r="BJ396" s="4"/>
      <c r="BK396" s="4"/>
      <c r="BL396" s="4"/>
      <c r="BM396" s="4"/>
      <c r="BN396" s="4"/>
      <c r="BO396" s="4"/>
      <c r="BP396" s="4"/>
      <c r="BQ396" s="4"/>
      <c r="BR396" s="4"/>
      <c r="BS396" s="4"/>
      <c r="BT396" s="4"/>
      <c r="BU396" s="4"/>
      <c r="BV396" s="4"/>
      <c r="BW396" s="4"/>
    </row>
    <row r="397" spans="6:75">
      <c r="F397" s="4"/>
      <c r="G397" s="4"/>
      <c r="H397" s="4"/>
      <c r="I397" s="4"/>
      <c r="J397" s="4"/>
      <c r="K397" s="4"/>
      <c r="L397" s="4"/>
      <c r="M397" s="4"/>
      <c r="N397" s="4"/>
      <c r="O397" s="4"/>
      <c r="P397" s="4"/>
      <c r="Q397" s="4"/>
      <c r="R397" s="4"/>
      <c r="S397" s="25"/>
      <c r="T397" s="4"/>
      <c r="U397" s="4"/>
      <c r="V397" s="4"/>
      <c r="W397" s="4"/>
      <c r="X397" s="4"/>
      <c r="Y397" s="4"/>
      <c r="Z397" s="4"/>
      <c r="AA397" s="4"/>
      <c r="AB397" s="4"/>
      <c r="AC397" s="4"/>
      <c r="AD397" s="4"/>
      <c r="AE397" s="4"/>
      <c r="AF397" s="4"/>
      <c r="AG397" s="4"/>
      <c r="AH397" s="4"/>
      <c r="AI397" s="4"/>
      <c r="AJ397" s="4"/>
      <c r="AK397" s="4"/>
      <c r="AL397" s="4"/>
      <c r="AM397" s="4"/>
      <c r="AN397" s="4"/>
      <c r="AO397" s="4"/>
      <c r="AP397" s="4"/>
      <c r="AQ397" s="4"/>
      <c r="AR397" s="4"/>
      <c r="AS397" s="4"/>
      <c r="AT397" s="4"/>
      <c r="AU397" s="4"/>
      <c r="AV397" s="4"/>
      <c r="AW397" s="4"/>
      <c r="AX397" s="4"/>
      <c r="AY397" s="4"/>
      <c r="AZ397" s="4"/>
      <c r="BA397" s="4"/>
      <c r="BB397" s="4"/>
      <c r="BC397" s="4"/>
      <c r="BD397" s="4"/>
      <c r="BE397" s="4"/>
      <c r="BF397" s="4"/>
      <c r="BG397" s="4"/>
      <c r="BH397" s="4"/>
      <c r="BI397" s="4"/>
      <c r="BJ397" s="4"/>
      <c r="BK397" s="4"/>
      <c r="BL397" s="4"/>
      <c r="BM397" s="4"/>
      <c r="BN397" s="4"/>
      <c r="BO397" s="4"/>
      <c r="BP397" s="4"/>
      <c r="BQ397" s="4"/>
      <c r="BR397" s="4"/>
      <c r="BS397" s="4"/>
      <c r="BT397" s="4"/>
      <c r="BU397" s="4"/>
      <c r="BV397" s="4"/>
      <c r="BW397" s="4"/>
    </row>
    <row r="398" spans="6:75">
      <c r="F398" s="4"/>
      <c r="G398" s="4"/>
      <c r="H398" s="4"/>
      <c r="I398" s="4"/>
      <c r="J398" s="4"/>
      <c r="K398" s="4"/>
      <c r="L398" s="4"/>
      <c r="M398" s="4"/>
      <c r="N398" s="4"/>
      <c r="O398" s="4"/>
      <c r="P398" s="4"/>
      <c r="Q398" s="4"/>
      <c r="R398" s="4"/>
      <c r="S398" s="25"/>
      <c r="T398" s="4"/>
      <c r="U398" s="4"/>
      <c r="V398" s="4"/>
      <c r="W398" s="4"/>
      <c r="X398" s="4"/>
      <c r="Y398" s="4"/>
      <c r="Z398" s="4"/>
      <c r="AA398" s="4"/>
      <c r="AB398" s="4"/>
      <c r="AC398" s="4"/>
      <c r="AD398" s="4"/>
      <c r="AE398" s="4"/>
      <c r="AF398" s="4"/>
      <c r="AG398" s="4"/>
      <c r="AH398" s="4"/>
      <c r="AI398" s="4"/>
      <c r="AJ398" s="4"/>
      <c r="AK398" s="4"/>
      <c r="AL398" s="4"/>
      <c r="AM398" s="4"/>
      <c r="AN398" s="4"/>
      <c r="AO398" s="4"/>
      <c r="AP398" s="4"/>
      <c r="AQ398" s="4"/>
      <c r="AR398" s="4"/>
      <c r="AS398" s="4"/>
      <c r="AT398" s="4"/>
      <c r="AU398" s="4"/>
      <c r="AV398" s="4"/>
      <c r="AW398" s="4"/>
      <c r="AX398" s="4"/>
      <c r="AY398" s="4"/>
      <c r="AZ398" s="4"/>
      <c r="BA398" s="4"/>
      <c r="BB398" s="4"/>
      <c r="BC398" s="4"/>
      <c r="BD398" s="4"/>
      <c r="BE398" s="4"/>
      <c r="BF398" s="4"/>
      <c r="BG398" s="4"/>
      <c r="BH398" s="4"/>
      <c r="BI398" s="4"/>
      <c r="BJ398" s="4"/>
      <c r="BK398" s="4"/>
      <c r="BL398" s="4"/>
      <c r="BM398" s="4"/>
      <c r="BN398" s="4"/>
      <c r="BO398" s="4"/>
      <c r="BP398" s="4"/>
      <c r="BQ398" s="4"/>
      <c r="BR398" s="4"/>
      <c r="BS398" s="4"/>
      <c r="BT398" s="4"/>
      <c r="BU398" s="4"/>
      <c r="BV398" s="4"/>
      <c r="BW398" s="4"/>
    </row>
    <row r="399" spans="6:75">
      <c r="F399" s="4"/>
      <c r="G399" s="4"/>
      <c r="H399" s="4"/>
      <c r="I399" s="4"/>
      <c r="J399" s="4"/>
      <c r="K399" s="4"/>
      <c r="L399" s="4"/>
      <c r="M399" s="4"/>
      <c r="N399" s="4"/>
      <c r="O399" s="4"/>
      <c r="P399" s="4"/>
      <c r="Q399" s="4"/>
      <c r="R399" s="4"/>
      <c r="S399" s="25"/>
      <c r="T399" s="4"/>
      <c r="U399" s="4"/>
      <c r="V399" s="4"/>
      <c r="W399" s="4"/>
      <c r="X399" s="4"/>
      <c r="Y399" s="4"/>
      <c r="Z399" s="4"/>
      <c r="AA399" s="4"/>
      <c r="AB399" s="4"/>
      <c r="AC399" s="4"/>
      <c r="AD399" s="4"/>
      <c r="AE399" s="4"/>
      <c r="AF399" s="4"/>
      <c r="AG399" s="4"/>
      <c r="AH399" s="4"/>
      <c r="AI399" s="4"/>
      <c r="AJ399" s="4"/>
      <c r="AK399" s="4"/>
      <c r="AL399" s="4"/>
      <c r="AM399" s="4"/>
      <c r="AN399" s="4"/>
      <c r="AO399" s="4"/>
      <c r="AP399" s="4"/>
      <c r="AQ399" s="4"/>
      <c r="AR399" s="4"/>
      <c r="AS399" s="4"/>
      <c r="AT399" s="4"/>
      <c r="AU399" s="4"/>
      <c r="AV399" s="4"/>
      <c r="AW399" s="4"/>
      <c r="AX399" s="4"/>
      <c r="AY399" s="4"/>
      <c r="AZ399" s="4"/>
      <c r="BA399" s="4"/>
      <c r="BB399" s="4"/>
      <c r="BC399" s="4"/>
      <c r="BD399" s="4"/>
      <c r="BE399" s="4"/>
      <c r="BF399" s="4"/>
      <c r="BG399" s="4"/>
      <c r="BH399" s="4"/>
      <c r="BI399" s="4"/>
      <c r="BJ399" s="4"/>
      <c r="BK399" s="4"/>
      <c r="BL399" s="4"/>
      <c r="BM399" s="4"/>
      <c r="BN399" s="4"/>
      <c r="BO399" s="4"/>
      <c r="BP399" s="4"/>
      <c r="BQ399" s="4"/>
      <c r="BR399" s="4"/>
      <c r="BS399" s="4"/>
      <c r="BT399" s="4"/>
      <c r="BU399" s="4"/>
      <c r="BV399" s="4"/>
      <c r="BW399" s="4"/>
    </row>
    <row r="400" spans="6:75">
      <c r="F400" s="4"/>
      <c r="G400" s="4"/>
      <c r="H400" s="4"/>
      <c r="I400" s="4"/>
      <c r="J400" s="4"/>
      <c r="K400" s="4"/>
      <c r="L400" s="4"/>
      <c r="M400" s="4"/>
      <c r="N400" s="4"/>
      <c r="O400" s="4"/>
      <c r="P400" s="4"/>
      <c r="Q400" s="4"/>
      <c r="R400" s="4"/>
      <c r="S400" s="25"/>
      <c r="T400" s="4"/>
      <c r="U400" s="4"/>
      <c r="V400" s="4"/>
      <c r="W400" s="4"/>
      <c r="X400" s="4"/>
      <c r="Y400" s="4"/>
      <c r="Z400" s="4"/>
      <c r="AA400" s="4"/>
      <c r="AB400" s="4"/>
      <c r="AC400" s="4"/>
      <c r="AD400" s="4"/>
      <c r="AE400" s="4"/>
      <c r="AF400" s="4"/>
      <c r="AG400" s="4"/>
      <c r="AH400" s="4"/>
      <c r="AI400" s="4"/>
      <c r="AJ400" s="4"/>
      <c r="AK400" s="4"/>
      <c r="AL400" s="4"/>
      <c r="AM400" s="4"/>
      <c r="AN400" s="4"/>
      <c r="AO400" s="4"/>
      <c r="AP400" s="4"/>
      <c r="AQ400" s="4"/>
      <c r="AR400" s="4"/>
      <c r="AS400" s="4"/>
      <c r="AT400" s="4"/>
      <c r="AU400" s="4"/>
      <c r="AV400" s="4"/>
      <c r="AW400" s="4"/>
      <c r="AX400" s="4"/>
      <c r="AY400" s="4"/>
      <c r="AZ400" s="4"/>
      <c r="BA400" s="4"/>
      <c r="BB400" s="4"/>
      <c r="BC400" s="4"/>
      <c r="BD400" s="4"/>
      <c r="BE400" s="4"/>
      <c r="BF400" s="4"/>
      <c r="BG400" s="4"/>
      <c r="BH400" s="4"/>
      <c r="BI400" s="4"/>
      <c r="BJ400" s="4"/>
      <c r="BK400" s="4"/>
      <c r="BL400" s="4"/>
      <c r="BM400" s="4"/>
      <c r="BN400" s="4"/>
      <c r="BO400" s="4"/>
      <c r="BP400" s="4"/>
      <c r="BQ400" s="4"/>
      <c r="BR400" s="4"/>
      <c r="BS400" s="4"/>
      <c r="BT400" s="4"/>
      <c r="BU400" s="4"/>
      <c r="BV400" s="4"/>
      <c r="BW400" s="4"/>
    </row>
    <row r="401" spans="6:75">
      <c r="F401" s="4"/>
      <c r="G401" s="4"/>
      <c r="H401" s="4"/>
      <c r="I401" s="4"/>
      <c r="J401" s="4"/>
      <c r="K401" s="4"/>
      <c r="L401" s="4"/>
      <c r="M401" s="4"/>
      <c r="N401" s="4"/>
      <c r="O401" s="4"/>
      <c r="P401" s="4"/>
      <c r="Q401" s="4"/>
      <c r="R401" s="4"/>
      <c r="S401" s="25"/>
      <c r="T401" s="4"/>
      <c r="U401" s="4"/>
      <c r="V401" s="4"/>
      <c r="W401" s="4"/>
      <c r="X401" s="4"/>
      <c r="Y401" s="4"/>
      <c r="Z401" s="4"/>
      <c r="AA401" s="4"/>
      <c r="AB401" s="4"/>
      <c r="AC401" s="4"/>
      <c r="AD401" s="4"/>
      <c r="AE401" s="4"/>
      <c r="AF401" s="4"/>
      <c r="AG401" s="4"/>
      <c r="AH401" s="4"/>
      <c r="AI401" s="4"/>
      <c r="AJ401" s="4"/>
      <c r="AK401" s="4"/>
      <c r="AL401" s="4"/>
      <c r="AM401" s="4"/>
      <c r="AN401" s="4"/>
      <c r="AO401" s="4"/>
      <c r="AP401" s="4"/>
      <c r="AQ401" s="4"/>
      <c r="AR401" s="4"/>
      <c r="AS401" s="4"/>
      <c r="AT401" s="4"/>
      <c r="AU401" s="4"/>
      <c r="AV401" s="4"/>
      <c r="AW401" s="4"/>
      <c r="AX401" s="4"/>
      <c r="AY401" s="4"/>
      <c r="AZ401" s="4"/>
      <c r="BA401" s="4"/>
      <c r="BB401" s="4"/>
      <c r="BC401" s="4"/>
      <c r="BD401" s="4"/>
      <c r="BE401" s="4"/>
      <c r="BF401" s="4"/>
      <c r="BG401" s="4"/>
      <c r="BH401" s="4"/>
      <c r="BI401" s="4"/>
      <c r="BJ401" s="4"/>
      <c r="BK401" s="4"/>
      <c r="BL401" s="4"/>
      <c r="BM401" s="4"/>
      <c r="BN401" s="4"/>
      <c r="BO401" s="4"/>
      <c r="BP401" s="4"/>
      <c r="BQ401" s="4"/>
      <c r="BR401" s="4"/>
      <c r="BS401" s="4"/>
      <c r="BT401" s="4"/>
      <c r="BU401" s="4"/>
      <c r="BV401" s="4"/>
      <c r="BW401" s="4"/>
    </row>
    <row r="402" spans="6:75">
      <c r="F402" s="4"/>
      <c r="G402" s="4"/>
      <c r="H402" s="4"/>
      <c r="I402" s="4"/>
      <c r="J402" s="4"/>
      <c r="K402" s="4"/>
      <c r="L402" s="4"/>
      <c r="M402" s="4"/>
      <c r="N402" s="4"/>
      <c r="O402" s="4"/>
      <c r="P402" s="4"/>
      <c r="Q402" s="4"/>
      <c r="R402" s="4"/>
      <c r="S402" s="25"/>
      <c r="T402" s="4"/>
      <c r="U402" s="4"/>
      <c r="V402" s="4"/>
      <c r="W402" s="4"/>
      <c r="X402" s="4"/>
      <c r="Y402" s="4"/>
      <c r="Z402" s="4"/>
      <c r="AA402" s="4"/>
      <c r="AB402" s="4"/>
      <c r="AC402" s="4"/>
      <c r="AD402" s="4"/>
      <c r="AE402" s="4"/>
      <c r="AF402" s="4"/>
      <c r="AG402" s="4"/>
      <c r="AH402" s="4"/>
      <c r="AI402" s="4"/>
      <c r="AJ402" s="4"/>
      <c r="AK402" s="4"/>
      <c r="AL402" s="4"/>
      <c r="AM402" s="4"/>
      <c r="AN402" s="4"/>
      <c r="AO402" s="4"/>
      <c r="AP402" s="4"/>
      <c r="AQ402" s="4"/>
      <c r="AR402" s="4"/>
      <c r="AS402" s="4"/>
      <c r="AT402" s="4"/>
      <c r="AU402" s="4"/>
      <c r="AV402" s="4"/>
      <c r="AW402" s="4"/>
      <c r="AX402" s="4"/>
      <c r="AY402" s="4"/>
      <c r="AZ402" s="4"/>
      <c r="BA402" s="4"/>
      <c r="BB402" s="4"/>
      <c r="BC402" s="4"/>
      <c r="BD402" s="4"/>
      <c r="BE402" s="4"/>
      <c r="BF402" s="4"/>
      <c r="BG402" s="4"/>
      <c r="BH402" s="4"/>
      <c r="BI402" s="4"/>
      <c r="BJ402" s="4"/>
      <c r="BK402" s="4"/>
      <c r="BL402" s="4"/>
      <c r="BM402" s="4"/>
      <c r="BN402" s="4"/>
      <c r="BO402" s="4"/>
      <c r="BP402" s="4"/>
      <c r="BQ402" s="4"/>
      <c r="BR402" s="4"/>
      <c r="BS402" s="4"/>
      <c r="BT402" s="4"/>
      <c r="BU402" s="4"/>
      <c r="BV402" s="4"/>
      <c r="BW402" s="4"/>
    </row>
    <row r="403" spans="6:75">
      <c r="F403" s="4"/>
      <c r="G403" s="4"/>
      <c r="H403" s="4"/>
      <c r="I403" s="4"/>
      <c r="J403" s="4"/>
      <c r="K403" s="4"/>
      <c r="L403" s="4"/>
      <c r="M403" s="4"/>
      <c r="N403" s="4"/>
      <c r="O403" s="4"/>
      <c r="P403" s="4"/>
      <c r="Q403" s="4"/>
      <c r="R403" s="4"/>
      <c r="S403" s="25"/>
      <c r="T403" s="4"/>
      <c r="U403" s="4"/>
      <c r="V403" s="4"/>
      <c r="W403" s="4"/>
      <c r="X403" s="4"/>
      <c r="Y403" s="4"/>
      <c r="Z403" s="4"/>
      <c r="AA403" s="4"/>
      <c r="AB403" s="4"/>
      <c r="AC403" s="4"/>
      <c r="AD403" s="4"/>
      <c r="AE403" s="4"/>
      <c r="AF403" s="4"/>
      <c r="AG403" s="4"/>
      <c r="AH403" s="4"/>
      <c r="AI403" s="4"/>
      <c r="AJ403" s="4"/>
      <c r="AK403" s="4"/>
      <c r="AL403" s="4"/>
      <c r="AM403" s="4"/>
      <c r="AN403" s="4"/>
      <c r="AO403" s="4"/>
      <c r="AP403" s="4"/>
      <c r="AQ403" s="4"/>
      <c r="AR403" s="4"/>
      <c r="AS403" s="4"/>
      <c r="AT403" s="4"/>
      <c r="AU403" s="4"/>
      <c r="AV403" s="4"/>
      <c r="AW403" s="4"/>
      <c r="AX403" s="4"/>
      <c r="AY403" s="4"/>
      <c r="AZ403" s="4"/>
      <c r="BA403" s="4"/>
      <c r="BB403" s="4"/>
      <c r="BC403" s="4"/>
      <c r="BD403" s="4"/>
      <c r="BE403" s="4"/>
      <c r="BF403" s="4"/>
      <c r="BG403" s="4"/>
      <c r="BH403" s="4"/>
      <c r="BI403" s="4"/>
      <c r="BJ403" s="4"/>
      <c r="BK403" s="4"/>
      <c r="BL403" s="4"/>
      <c r="BM403" s="4"/>
      <c r="BN403" s="4"/>
      <c r="BO403" s="4"/>
      <c r="BP403" s="4"/>
      <c r="BQ403" s="4"/>
      <c r="BR403" s="4"/>
      <c r="BS403" s="4"/>
      <c r="BT403" s="4"/>
      <c r="BU403" s="4"/>
      <c r="BV403" s="4"/>
      <c r="BW403" s="4"/>
    </row>
    <row r="404" spans="6:75">
      <c r="F404" s="4"/>
      <c r="G404" s="4"/>
      <c r="H404" s="4"/>
      <c r="I404" s="4"/>
      <c r="J404" s="4"/>
      <c r="K404" s="4"/>
      <c r="L404" s="4"/>
      <c r="M404" s="4"/>
      <c r="N404" s="4"/>
      <c r="O404" s="4"/>
      <c r="P404" s="4"/>
      <c r="Q404" s="4"/>
      <c r="R404" s="4"/>
      <c r="S404" s="25"/>
      <c r="T404" s="4"/>
      <c r="U404" s="4"/>
      <c r="V404" s="4"/>
      <c r="W404" s="4"/>
      <c r="X404" s="4"/>
      <c r="Y404" s="4"/>
      <c r="Z404" s="4"/>
      <c r="AA404" s="4"/>
      <c r="AB404" s="4"/>
      <c r="AC404" s="4"/>
      <c r="AD404" s="4"/>
      <c r="AE404" s="4"/>
      <c r="AF404" s="4"/>
      <c r="AG404" s="4"/>
      <c r="AH404" s="4"/>
      <c r="AI404" s="4"/>
      <c r="AJ404" s="4"/>
      <c r="AK404" s="4"/>
      <c r="AL404" s="4"/>
      <c r="AM404" s="4"/>
      <c r="AN404" s="4"/>
      <c r="AO404" s="4"/>
      <c r="AP404" s="4"/>
      <c r="AQ404" s="4"/>
      <c r="AR404" s="4"/>
      <c r="AS404" s="4"/>
      <c r="AT404" s="4"/>
      <c r="AU404" s="4"/>
      <c r="AV404" s="4"/>
      <c r="AW404" s="4"/>
      <c r="AX404" s="4"/>
      <c r="AY404" s="4"/>
      <c r="AZ404" s="4"/>
      <c r="BA404" s="4"/>
      <c r="BB404" s="4"/>
      <c r="BC404" s="4"/>
      <c r="BD404" s="4"/>
      <c r="BE404" s="4"/>
      <c r="BF404" s="4"/>
      <c r="BG404" s="4"/>
      <c r="BH404" s="4"/>
      <c r="BI404" s="4"/>
      <c r="BJ404" s="4"/>
      <c r="BK404" s="4"/>
      <c r="BL404" s="4"/>
      <c r="BM404" s="4"/>
      <c r="BN404" s="4"/>
      <c r="BO404" s="4"/>
      <c r="BP404" s="4"/>
      <c r="BQ404" s="4"/>
      <c r="BR404" s="4"/>
      <c r="BS404" s="4"/>
      <c r="BT404" s="4"/>
      <c r="BU404" s="4"/>
      <c r="BV404" s="4"/>
      <c r="BW404" s="4"/>
    </row>
    <row r="405" spans="6:75">
      <c r="F405" s="4"/>
      <c r="G405" s="4"/>
      <c r="H405" s="4"/>
      <c r="I405" s="4"/>
      <c r="J405" s="4"/>
      <c r="K405" s="4"/>
      <c r="L405" s="4"/>
      <c r="M405" s="4"/>
      <c r="N405" s="4"/>
      <c r="O405" s="4"/>
      <c r="P405" s="4"/>
      <c r="Q405" s="4"/>
      <c r="R405" s="4"/>
      <c r="S405" s="25"/>
      <c r="T405" s="4"/>
      <c r="U405" s="4"/>
      <c r="V405" s="4"/>
      <c r="W405" s="4"/>
      <c r="X405" s="4"/>
      <c r="Y405" s="4"/>
      <c r="Z405" s="4"/>
      <c r="AA405" s="4"/>
      <c r="AB405" s="4"/>
      <c r="AC405" s="4"/>
      <c r="AD405" s="4"/>
      <c r="AE405" s="4"/>
      <c r="AF405" s="4"/>
      <c r="AG405" s="4"/>
      <c r="AH405" s="4"/>
      <c r="AI405" s="4"/>
      <c r="AJ405" s="4"/>
      <c r="AK405" s="4"/>
      <c r="AL405" s="4"/>
      <c r="AM405" s="4"/>
      <c r="AN405" s="4"/>
      <c r="AO405" s="4"/>
      <c r="AP405" s="4"/>
      <c r="AQ405" s="4"/>
      <c r="AR405" s="4"/>
      <c r="AS405" s="4"/>
      <c r="AT405" s="4"/>
      <c r="AU405" s="4"/>
      <c r="AV405" s="4"/>
      <c r="AW405" s="4"/>
      <c r="AX405" s="4"/>
      <c r="AY405" s="4"/>
      <c r="AZ405" s="4"/>
      <c r="BA405" s="4"/>
      <c r="BB405" s="4"/>
      <c r="BC405" s="4"/>
      <c r="BD405" s="4"/>
      <c r="BE405" s="4"/>
      <c r="BF405" s="4"/>
      <c r="BG405" s="4"/>
      <c r="BH405" s="4"/>
      <c r="BI405" s="4"/>
      <c r="BJ405" s="4"/>
      <c r="BK405" s="4"/>
      <c r="BL405" s="4"/>
      <c r="BM405" s="4"/>
      <c r="BN405" s="4"/>
      <c r="BO405" s="4"/>
      <c r="BP405" s="4"/>
      <c r="BQ405" s="4"/>
      <c r="BR405" s="4"/>
      <c r="BS405" s="4"/>
      <c r="BT405" s="4"/>
      <c r="BU405" s="4"/>
      <c r="BV405" s="4"/>
      <c r="BW405" s="4"/>
    </row>
    <row r="406" spans="6:75">
      <c r="F406" s="4"/>
      <c r="G406" s="4"/>
      <c r="H406" s="4"/>
      <c r="I406" s="4"/>
      <c r="J406" s="4"/>
      <c r="K406" s="4"/>
      <c r="L406" s="4"/>
      <c r="M406" s="4"/>
      <c r="N406" s="4"/>
      <c r="O406" s="4"/>
      <c r="P406" s="4"/>
      <c r="Q406" s="4"/>
      <c r="R406" s="4"/>
      <c r="S406" s="25"/>
      <c r="T406" s="4"/>
      <c r="U406" s="4"/>
      <c r="V406" s="4"/>
      <c r="W406" s="4"/>
      <c r="X406" s="4"/>
      <c r="Y406" s="4"/>
      <c r="Z406" s="4"/>
      <c r="AA406" s="4"/>
      <c r="AB406" s="4"/>
      <c r="AC406" s="4"/>
      <c r="AD406" s="4"/>
      <c r="AE406" s="4"/>
      <c r="AF406" s="4"/>
      <c r="AG406" s="4"/>
      <c r="AH406" s="4"/>
      <c r="AI406" s="4"/>
      <c r="AJ406" s="4"/>
      <c r="AK406" s="4"/>
      <c r="AL406" s="4"/>
      <c r="AM406" s="4"/>
      <c r="AN406" s="4"/>
      <c r="AO406" s="4"/>
      <c r="AP406" s="4"/>
      <c r="AQ406" s="4"/>
      <c r="AR406" s="4"/>
      <c r="AS406" s="4"/>
      <c r="AT406" s="4"/>
      <c r="AU406" s="4"/>
      <c r="AV406" s="4"/>
      <c r="AW406" s="4"/>
      <c r="AX406" s="4"/>
      <c r="AY406" s="4"/>
      <c r="AZ406" s="4"/>
      <c r="BA406" s="4"/>
      <c r="BB406" s="4"/>
      <c r="BC406" s="4"/>
      <c r="BD406" s="4"/>
      <c r="BE406" s="4"/>
      <c r="BF406" s="4"/>
      <c r="BG406" s="4"/>
      <c r="BH406" s="4"/>
      <c r="BI406" s="4"/>
      <c r="BJ406" s="4"/>
      <c r="BK406" s="4"/>
      <c r="BL406" s="4"/>
      <c r="BM406" s="4"/>
      <c r="BN406" s="4"/>
      <c r="BO406" s="4"/>
      <c r="BP406" s="4"/>
      <c r="BQ406" s="4"/>
      <c r="BR406" s="4"/>
      <c r="BS406" s="4"/>
      <c r="BT406" s="4"/>
      <c r="BU406" s="4"/>
      <c r="BV406" s="4"/>
      <c r="BW406" s="4"/>
    </row>
    <row r="407" spans="6:75">
      <c r="F407" s="4"/>
      <c r="G407" s="4"/>
      <c r="H407" s="4"/>
      <c r="I407" s="4"/>
      <c r="J407" s="4"/>
      <c r="K407" s="4"/>
      <c r="L407" s="4"/>
      <c r="M407" s="4"/>
      <c r="N407" s="4"/>
      <c r="O407" s="4"/>
      <c r="P407" s="4"/>
      <c r="Q407" s="4"/>
      <c r="R407" s="4"/>
      <c r="S407" s="25"/>
      <c r="T407" s="4"/>
      <c r="U407" s="4"/>
      <c r="V407" s="4"/>
      <c r="W407" s="4"/>
      <c r="X407" s="4"/>
      <c r="Y407" s="4"/>
      <c r="Z407" s="4"/>
      <c r="AA407" s="4"/>
      <c r="AB407" s="4"/>
      <c r="AC407" s="4"/>
      <c r="AD407" s="4"/>
      <c r="AE407" s="4"/>
      <c r="AF407" s="4"/>
      <c r="AG407" s="4"/>
      <c r="AH407" s="4"/>
      <c r="AI407" s="4"/>
      <c r="AJ407" s="4"/>
      <c r="AK407" s="4"/>
      <c r="AL407" s="4"/>
      <c r="AM407" s="4"/>
      <c r="AN407" s="4"/>
      <c r="AO407" s="4"/>
      <c r="AP407" s="4"/>
      <c r="AQ407" s="4"/>
      <c r="AR407" s="4"/>
      <c r="AS407" s="4"/>
      <c r="AT407" s="4"/>
      <c r="AU407" s="4"/>
      <c r="AV407" s="4"/>
      <c r="AW407" s="4"/>
      <c r="AX407" s="4"/>
      <c r="AY407" s="4"/>
      <c r="AZ407" s="4"/>
      <c r="BA407" s="4"/>
      <c r="BB407" s="4"/>
      <c r="BC407" s="4"/>
      <c r="BD407" s="4"/>
      <c r="BE407" s="4"/>
      <c r="BF407" s="4"/>
      <c r="BG407" s="4"/>
      <c r="BH407" s="4"/>
      <c r="BI407" s="4"/>
      <c r="BJ407" s="4"/>
      <c r="BK407" s="4"/>
      <c r="BL407" s="4"/>
      <c r="BM407" s="4"/>
      <c r="BN407" s="4"/>
      <c r="BO407" s="4"/>
      <c r="BP407" s="4"/>
      <c r="BQ407" s="4"/>
      <c r="BR407" s="4"/>
      <c r="BS407" s="4"/>
      <c r="BT407" s="4"/>
      <c r="BU407" s="4"/>
      <c r="BV407" s="4"/>
      <c r="BW407" s="4"/>
    </row>
    <row r="408" spans="6:75">
      <c r="F408" s="4"/>
      <c r="G408" s="4"/>
      <c r="H408" s="4"/>
      <c r="I408" s="4"/>
      <c r="J408" s="4"/>
      <c r="K408" s="4"/>
      <c r="L408" s="4"/>
      <c r="M408" s="4"/>
      <c r="N408" s="4"/>
      <c r="O408" s="4"/>
      <c r="P408" s="4"/>
      <c r="Q408" s="4"/>
      <c r="R408" s="4"/>
      <c r="S408" s="25"/>
      <c r="T408" s="4"/>
      <c r="U408" s="4"/>
      <c r="V408" s="4"/>
      <c r="W408" s="4"/>
      <c r="X408" s="4"/>
      <c r="Y408" s="4"/>
      <c r="Z408" s="4"/>
      <c r="AA408" s="4"/>
      <c r="AB408" s="4"/>
      <c r="AC408" s="4"/>
      <c r="AD408" s="4"/>
      <c r="AE408" s="4"/>
      <c r="AF408" s="4"/>
      <c r="AG408" s="4"/>
      <c r="AH408" s="4"/>
      <c r="AI408" s="4"/>
      <c r="AJ408" s="4"/>
      <c r="AK408" s="4"/>
      <c r="AL408" s="4"/>
      <c r="AM408" s="4"/>
      <c r="AN408" s="4"/>
      <c r="AO408" s="4"/>
      <c r="AP408" s="4"/>
      <c r="AQ408" s="4"/>
      <c r="AR408" s="4"/>
      <c r="AS408" s="4"/>
      <c r="AT408" s="4"/>
      <c r="AU408" s="4"/>
      <c r="AV408" s="4"/>
      <c r="AW408" s="4"/>
      <c r="AX408" s="4"/>
      <c r="AY408" s="4"/>
      <c r="AZ408" s="4"/>
      <c r="BA408" s="4"/>
      <c r="BB408" s="4"/>
      <c r="BC408" s="4"/>
      <c r="BD408" s="4"/>
      <c r="BE408" s="4"/>
      <c r="BF408" s="4"/>
      <c r="BG408" s="4"/>
      <c r="BH408" s="4"/>
      <c r="BI408" s="4"/>
      <c r="BJ408" s="4"/>
      <c r="BK408" s="4"/>
      <c r="BL408" s="4"/>
      <c r="BM408" s="4"/>
      <c r="BN408" s="4"/>
      <c r="BO408" s="4"/>
      <c r="BP408" s="4"/>
      <c r="BQ408" s="4"/>
      <c r="BR408" s="4"/>
      <c r="BS408" s="4"/>
      <c r="BT408" s="4"/>
      <c r="BU408" s="4"/>
      <c r="BV408" s="4"/>
      <c r="BW408" s="4"/>
    </row>
    <row r="409" spans="6:75">
      <c r="F409" s="4"/>
      <c r="G409" s="4"/>
      <c r="H409" s="4"/>
      <c r="I409" s="4"/>
      <c r="J409" s="4"/>
      <c r="K409" s="4"/>
      <c r="L409" s="4"/>
      <c r="M409" s="4"/>
      <c r="N409" s="4"/>
      <c r="O409" s="4"/>
      <c r="P409" s="4"/>
      <c r="Q409" s="4"/>
      <c r="R409" s="4"/>
      <c r="S409" s="25"/>
      <c r="T409" s="4"/>
      <c r="U409" s="4"/>
      <c r="V409" s="4"/>
      <c r="W409" s="4"/>
      <c r="X409" s="4"/>
      <c r="Y409" s="4"/>
      <c r="Z409" s="4"/>
      <c r="AA409" s="4"/>
      <c r="AB409" s="4"/>
      <c r="AC409" s="4"/>
      <c r="AD409" s="4"/>
      <c r="AE409" s="4"/>
      <c r="AF409" s="4"/>
      <c r="AG409" s="4"/>
      <c r="AH409" s="4"/>
      <c r="AI409" s="4"/>
      <c r="AJ409" s="4"/>
      <c r="AK409" s="4"/>
      <c r="AL409" s="4"/>
      <c r="AM409" s="4"/>
      <c r="AN409" s="4"/>
      <c r="AO409" s="4"/>
      <c r="AP409" s="4"/>
      <c r="AQ409" s="4"/>
      <c r="AR409" s="4"/>
      <c r="AS409" s="4"/>
      <c r="AT409" s="4"/>
      <c r="AU409" s="4"/>
      <c r="AV409" s="4"/>
      <c r="AW409" s="4"/>
      <c r="AX409" s="4"/>
      <c r="AY409" s="4"/>
      <c r="AZ409" s="4"/>
      <c r="BA409" s="4"/>
      <c r="BB409" s="4"/>
      <c r="BC409" s="4"/>
      <c r="BD409" s="4"/>
      <c r="BE409" s="4"/>
      <c r="BF409" s="4"/>
      <c r="BG409" s="4"/>
      <c r="BH409" s="4"/>
      <c r="BI409" s="4"/>
      <c r="BJ409" s="4"/>
      <c r="BK409" s="4"/>
      <c r="BL409" s="4"/>
      <c r="BM409" s="4"/>
      <c r="BN409" s="4"/>
      <c r="BO409" s="4"/>
      <c r="BP409" s="4"/>
      <c r="BQ409" s="4"/>
      <c r="BR409" s="4"/>
      <c r="BS409" s="4"/>
      <c r="BT409" s="4"/>
      <c r="BU409" s="4"/>
      <c r="BV409" s="4"/>
      <c r="BW409" s="4"/>
    </row>
    <row r="410" spans="6:75">
      <c r="F410" s="4"/>
      <c r="G410" s="4"/>
      <c r="H410" s="4"/>
      <c r="I410" s="4"/>
      <c r="J410" s="4"/>
      <c r="K410" s="4"/>
      <c r="L410" s="4"/>
      <c r="M410" s="4"/>
      <c r="N410" s="4"/>
      <c r="O410" s="4"/>
      <c r="P410" s="4"/>
      <c r="Q410" s="4"/>
      <c r="R410" s="4"/>
      <c r="S410" s="25"/>
      <c r="T410" s="4"/>
      <c r="U410" s="4"/>
      <c r="V410" s="4"/>
      <c r="W410" s="4"/>
      <c r="X410" s="4"/>
      <c r="Y410" s="4"/>
      <c r="Z410" s="4"/>
      <c r="AA410" s="4"/>
      <c r="AB410" s="4"/>
      <c r="AC410" s="4"/>
      <c r="AD410" s="4"/>
      <c r="AE410" s="4"/>
      <c r="AF410" s="4"/>
      <c r="AG410" s="4"/>
      <c r="AH410" s="4"/>
      <c r="AI410" s="4"/>
      <c r="AJ410" s="4"/>
      <c r="AK410" s="4"/>
      <c r="AL410" s="4"/>
      <c r="AM410" s="4"/>
      <c r="AN410" s="4"/>
      <c r="AO410" s="4"/>
      <c r="AP410" s="4"/>
      <c r="AQ410" s="4"/>
      <c r="AR410" s="4"/>
      <c r="AS410" s="4"/>
      <c r="AT410" s="4"/>
      <c r="AU410" s="4"/>
      <c r="AV410" s="4"/>
      <c r="AW410" s="4"/>
      <c r="AX410" s="4"/>
      <c r="AY410" s="4"/>
      <c r="AZ410" s="4"/>
      <c r="BA410" s="4"/>
      <c r="BB410" s="4"/>
      <c r="BC410" s="4"/>
      <c r="BD410" s="4"/>
      <c r="BE410" s="4"/>
      <c r="BF410" s="4"/>
      <c r="BG410" s="4"/>
      <c r="BH410" s="4"/>
      <c r="BI410" s="4"/>
      <c r="BJ410" s="4"/>
      <c r="BK410" s="4"/>
      <c r="BL410" s="4"/>
      <c r="BM410" s="4"/>
      <c r="BN410" s="4"/>
      <c r="BO410" s="4"/>
      <c r="BP410" s="4"/>
      <c r="BQ410" s="4"/>
      <c r="BR410" s="4"/>
      <c r="BS410" s="4"/>
      <c r="BT410" s="4"/>
      <c r="BU410" s="4"/>
      <c r="BV410" s="4"/>
      <c r="BW410" s="4"/>
    </row>
    <row r="411" spans="6:75">
      <c r="F411" s="4"/>
      <c r="G411" s="4"/>
      <c r="H411" s="4"/>
      <c r="I411" s="4"/>
      <c r="J411" s="4"/>
      <c r="K411" s="4"/>
      <c r="L411" s="4"/>
      <c r="M411" s="4"/>
      <c r="N411" s="4"/>
      <c r="O411" s="4"/>
      <c r="P411" s="4"/>
      <c r="Q411" s="4"/>
      <c r="R411" s="4"/>
      <c r="S411" s="25"/>
      <c r="T411" s="4"/>
      <c r="U411" s="4"/>
      <c r="V411" s="4"/>
      <c r="W411" s="4"/>
      <c r="X411" s="4"/>
      <c r="Y411" s="4"/>
      <c r="Z411" s="4"/>
      <c r="AA411" s="4"/>
      <c r="AB411" s="4"/>
      <c r="AC411" s="4"/>
      <c r="AD411" s="4"/>
      <c r="AE411" s="4"/>
      <c r="AF411" s="4"/>
      <c r="AG411" s="4"/>
      <c r="AH411" s="4"/>
      <c r="AI411" s="4"/>
      <c r="AJ411" s="4"/>
      <c r="AK411" s="4"/>
      <c r="AL411" s="4"/>
      <c r="AM411" s="4"/>
      <c r="AN411" s="4"/>
      <c r="AO411" s="4"/>
      <c r="AP411" s="4"/>
      <c r="AQ411" s="4"/>
      <c r="AR411" s="4"/>
      <c r="AS411" s="4"/>
      <c r="AT411" s="4"/>
      <c r="AU411" s="4"/>
      <c r="AV411" s="4"/>
      <c r="AW411" s="4"/>
      <c r="AX411" s="4"/>
      <c r="AY411" s="4"/>
      <c r="AZ411" s="4"/>
      <c r="BA411" s="4"/>
      <c r="BB411" s="4"/>
      <c r="BC411" s="4"/>
      <c r="BD411" s="4"/>
      <c r="BE411" s="4"/>
      <c r="BF411" s="4"/>
      <c r="BG411" s="4"/>
      <c r="BH411" s="4"/>
      <c r="BI411" s="4"/>
      <c r="BJ411" s="4"/>
      <c r="BK411" s="4"/>
      <c r="BL411" s="4"/>
      <c r="BM411" s="4"/>
      <c r="BN411" s="4"/>
      <c r="BO411" s="4"/>
      <c r="BP411" s="4"/>
      <c r="BQ411" s="4"/>
      <c r="BR411" s="4"/>
      <c r="BS411" s="4"/>
      <c r="BT411" s="4"/>
      <c r="BU411" s="4"/>
      <c r="BV411" s="4"/>
      <c r="BW411" s="4"/>
    </row>
    <row r="412" spans="6:75">
      <c r="F412" s="4"/>
      <c r="G412" s="4"/>
      <c r="H412" s="4"/>
      <c r="I412" s="4"/>
      <c r="J412" s="4"/>
      <c r="K412" s="4"/>
      <c r="L412" s="4"/>
      <c r="M412" s="4"/>
      <c r="N412" s="4"/>
      <c r="O412" s="4"/>
      <c r="P412" s="4"/>
      <c r="Q412" s="4"/>
      <c r="R412" s="4"/>
      <c r="S412" s="25"/>
      <c r="T412" s="4"/>
      <c r="U412" s="4"/>
      <c r="V412" s="4"/>
      <c r="W412" s="4"/>
      <c r="X412" s="4"/>
      <c r="Y412" s="4"/>
      <c r="Z412" s="4"/>
      <c r="AA412" s="4"/>
      <c r="AB412" s="4"/>
      <c r="AC412" s="4"/>
      <c r="AD412" s="4"/>
      <c r="AE412" s="4"/>
      <c r="AF412" s="4"/>
      <c r="AG412" s="4"/>
      <c r="AH412" s="4"/>
      <c r="AI412" s="4"/>
      <c r="AJ412" s="4"/>
      <c r="AK412" s="4"/>
      <c r="AL412" s="4"/>
      <c r="AM412" s="4"/>
      <c r="AN412" s="4"/>
      <c r="AO412" s="4"/>
      <c r="AP412" s="4"/>
      <c r="AQ412" s="4"/>
      <c r="AR412" s="4"/>
      <c r="AS412" s="4"/>
      <c r="AT412" s="4"/>
      <c r="AU412" s="4"/>
      <c r="AV412" s="4"/>
      <c r="AW412" s="4"/>
      <c r="AX412" s="4"/>
      <c r="AY412" s="4"/>
      <c r="AZ412" s="4"/>
      <c r="BA412" s="4"/>
      <c r="BB412" s="4"/>
      <c r="BC412" s="4"/>
      <c r="BD412" s="4"/>
      <c r="BE412" s="4"/>
      <c r="BF412" s="4"/>
      <c r="BG412" s="4"/>
      <c r="BH412" s="4"/>
      <c r="BI412" s="4"/>
      <c r="BJ412" s="4"/>
      <c r="BK412" s="4"/>
      <c r="BL412" s="4"/>
      <c r="BM412" s="4"/>
      <c r="BN412" s="4"/>
      <c r="BO412" s="4"/>
      <c r="BP412" s="4"/>
      <c r="BQ412" s="4"/>
      <c r="BR412" s="4"/>
      <c r="BS412" s="4"/>
      <c r="BT412" s="4"/>
      <c r="BU412" s="4"/>
      <c r="BV412" s="4"/>
      <c r="BW412" s="4"/>
    </row>
    <row r="413" spans="6:75">
      <c r="F413" s="4"/>
      <c r="G413" s="4"/>
      <c r="H413" s="4"/>
      <c r="I413" s="4"/>
      <c r="J413" s="4"/>
      <c r="K413" s="4"/>
      <c r="L413" s="4"/>
      <c r="M413" s="4"/>
      <c r="N413" s="4"/>
      <c r="O413" s="4"/>
      <c r="P413" s="4"/>
      <c r="Q413" s="4"/>
      <c r="R413" s="4"/>
      <c r="S413" s="25"/>
      <c r="T413" s="4"/>
      <c r="U413" s="4"/>
      <c r="V413" s="4"/>
      <c r="W413" s="4"/>
      <c r="X413" s="4"/>
      <c r="Y413" s="4"/>
      <c r="Z413" s="4"/>
      <c r="AA413" s="4"/>
      <c r="AB413" s="4"/>
      <c r="AC413" s="4"/>
      <c r="AD413" s="4"/>
      <c r="AE413" s="4"/>
      <c r="AF413" s="4"/>
      <c r="AG413" s="4"/>
      <c r="AH413" s="4"/>
      <c r="AI413" s="4"/>
      <c r="AJ413" s="4"/>
      <c r="AK413" s="4"/>
      <c r="AL413" s="4"/>
      <c r="AM413" s="4"/>
      <c r="AN413" s="4"/>
      <c r="AO413" s="4"/>
      <c r="AP413" s="4"/>
      <c r="AQ413" s="4"/>
      <c r="AR413" s="4"/>
      <c r="AS413" s="4"/>
      <c r="AT413" s="4"/>
      <c r="AU413" s="4"/>
      <c r="AV413" s="4"/>
      <c r="AW413" s="4"/>
      <c r="AX413" s="4"/>
      <c r="AY413" s="4"/>
      <c r="AZ413" s="4"/>
      <c r="BA413" s="4"/>
      <c r="BB413" s="4"/>
      <c r="BC413" s="4"/>
      <c r="BD413" s="4"/>
      <c r="BE413" s="4"/>
      <c r="BF413" s="4"/>
      <c r="BG413" s="4"/>
      <c r="BH413" s="4"/>
      <c r="BI413" s="4"/>
      <c r="BJ413" s="4"/>
      <c r="BK413" s="4"/>
      <c r="BL413" s="4"/>
      <c r="BM413" s="4"/>
      <c r="BN413" s="4"/>
      <c r="BO413" s="4"/>
      <c r="BP413" s="4"/>
      <c r="BQ413" s="4"/>
      <c r="BR413" s="4"/>
      <c r="BS413" s="4"/>
      <c r="BT413" s="4"/>
      <c r="BU413" s="4"/>
      <c r="BV413" s="4"/>
      <c r="BW413" s="4"/>
    </row>
    <row r="414" spans="6:75">
      <c r="F414" s="4"/>
      <c r="G414" s="4"/>
      <c r="H414" s="4"/>
      <c r="I414" s="4"/>
      <c r="J414" s="4"/>
      <c r="K414" s="4"/>
      <c r="L414" s="4"/>
      <c r="M414" s="4"/>
      <c r="N414" s="4"/>
      <c r="O414" s="4"/>
      <c r="P414" s="4"/>
      <c r="Q414" s="4"/>
      <c r="R414" s="4"/>
      <c r="S414" s="25"/>
      <c r="T414" s="4"/>
      <c r="U414" s="4"/>
      <c r="V414" s="4"/>
      <c r="W414" s="4"/>
      <c r="X414" s="4"/>
      <c r="Y414" s="4"/>
      <c r="Z414" s="4"/>
      <c r="AA414" s="4"/>
      <c r="AB414" s="4"/>
      <c r="AC414" s="4"/>
      <c r="AD414" s="4"/>
      <c r="AE414" s="4"/>
      <c r="AF414" s="4"/>
      <c r="AG414" s="4"/>
      <c r="AH414" s="4"/>
      <c r="AI414" s="4"/>
      <c r="AJ414" s="4"/>
      <c r="AK414" s="4"/>
      <c r="AL414" s="4"/>
      <c r="AM414" s="4"/>
      <c r="AN414" s="4"/>
      <c r="AO414" s="4"/>
      <c r="AP414" s="4"/>
      <c r="AQ414" s="4"/>
      <c r="AR414" s="4"/>
      <c r="AS414" s="4"/>
      <c r="AT414" s="4"/>
      <c r="AU414" s="4"/>
      <c r="AV414" s="4"/>
      <c r="AW414" s="4"/>
      <c r="AX414" s="4"/>
      <c r="AY414" s="4"/>
      <c r="AZ414" s="4"/>
      <c r="BA414" s="4"/>
      <c r="BB414" s="4"/>
      <c r="BC414" s="4"/>
      <c r="BD414" s="4"/>
      <c r="BE414" s="4"/>
      <c r="BF414" s="4"/>
      <c r="BG414" s="4"/>
      <c r="BH414" s="4"/>
      <c r="BI414" s="4"/>
      <c r="BJ414" s="4"/>
      <c r="BK414" s="4"/>
      <c r="BL414" s="4"/>
      <c r="BM414" s="4"/>
      <c r="BN414" s="4"/>
      <c r="BO414" s="4"/>
      <c r="BP414" s="4"/>
      <c r="BQ414" s="4"/>
      <c r="BR414" s="4"/>
      <c r="BS414" s="4"/>
      <c r="BT414" s="4"/>
      <c r="BU414" s="4"/>
      <c r="BV414" s="4"/>
      <c r="BW414" s="4"/>
    </row>
    <row r="415" spans="6:75">
      <c r="F415" s="4"/>
      <c r="G415" s="4"/>
      <c r="H415" s="4"/>
      <c r="I415" s="4"/>
      <c r="J415" s="4"/>
      <c r="K415" s="4"/>
      <c r="L415" s="4"/>
      <c r="M415" s="4"/>
      <c r="N415" s="4"/>
      <c r="O415" s="4"/>
      <c r="P415" s="4"/>
      <c r="Q415" s="4"/>
      <c r="R415" s="4"/>
      <c r="S415" s="25"/>
      <c r="T415" s="4"/>
      <c r="U415" s="4"/>
      <c r="V415" s="4"/>
      <c r="W415" s="4"/>
      <c r="X415" s="4"/>
      <c r="Y415" s="4"/>
      <c r="Z415" s="4"/>
      <c r="AA415" s="4"/>
      <c r="AB415" s="4"/>
      <c r="AC415" s="4"/>
      <c r="AD415" s="4"/>
      <c r="AE415" s="4"/>
      <c r="AF415" s="4"/>
      <c r="AG415" s="4"/>
      <c r="AH415" s="4"/>
      <c r="AI415" s="4"/>
      <c r="AJ415" s="4"/>
      <c r="AK415" s="4"/>
      <c r="AL415" s="4"/>
      <c r="AM415" s="4"/>
      <c r="AN415" s="4"/>
      <c r="AO415" s="4"/>
      <c r="AP415" s="4"/>
      <c r="AQ415" s="4"/>
      <c r="AR415" s="4"/>
      <c r="AS415" s="4"/>
      <c r="AT415" s="4"/>
      <c r="AU415" s="4"/>
      <c r="AV415" s="4"/>
      <c r="AW415" s="4"/>
      <c r="AX415" s="4"/>
      <c r="AY415" s="4"/>
      <c r="AZ415" s="4"/>
      <c r="BA415" s="4"/>
      <c r="BB415" s="4"/>
      <c r="BC415" s="4"/>
      <c r="BD415" s="4"/>
      <c r="BE415" s="4"/>
      <c r="BF415" s="4"/>
      <c r="BG415" s="4"/>
      <c r="BH415" s="4"/>
      <c r="BI415" s="4"/>
      <c r="BJ415" s="4"/>
      <c r="BK415" s="4"/>
      <c r="BL415" s="4"/>
      <c r="BM415" s="4"/>
      <c r="BN415" s="4"/>
      <c r="BO415" s="4"/>
      <c r="BP415" s="4"/>
      <c r="BQ415" s="4"/>
      <c r="BR415" s="4"/>
      <c r="BS415" s="4"/>
      <c r="BT415" s="4"/>
      <c r="BU415" s="4"/>
      <c r="BV415" s="4"/>
      <c r="BW415" s="4"/>
    </row>
    <row r="416" spans="6:75">
      <c r="F416" s="4"/>
      <c r="G416" s="4"/>
      <c r="H416" s="4"/>
      <c r="I416" s="4"/>
      <c r="J416" s="4"/>
      <c r="K416" s="4"/>
      <c r="L416" s="4"/>
      <c r="M416" s="4"/>
      <c r="N416" s="4"/>
      <c r="O416" s="4"/>
      <c r="P416" s="4"/>
      <c r="Q416" s="4"/>
      <c r="R416" s="4"/>
      <c r="S416" s="25"/>
      <c r="T416" s="4"/>
      <c r="U416" s="4"/>
      <c r="V416" s="4"/>
      <c r="W416" s="4"/>
      <c r="X416" s="4"/>
      <c r="Y416" s="4"/>
      <c r="Z416" s="4"/>
      <c r="AA416" s="4"/>
      <c r="AB416" s="4"/>
      <c r="AC416" s="4"/>
      <c r="AD416" s="4"/>
      <c r="AE416" s="4"/>
      <c r="AF416" s="4"/>
      <c r="AG416" s="4"/>
      <c r="AH416" s="4"/>
      <c r="AI416" s="4"/>
      <c r="AJ416" s="4"/>
      <c r="AK416" s="4"/>
      <c r="AL416" s="4"/>
      <c r="AM416" s="4"/>
      <c r="AN416" s="4"/>
      <c r="AO416" s="4"/>
      <c r="AP416" s="4"/>
      <c r="AQ416" s="4"/>
      <c r="AR416" s="4"/>
      <c r="AS416" s="4"/>
      <c r="AT416" s="4"/>
      <c r="AU416" s="4"/>
      <c r="AV416" s="4"/>
      <c r="AW416" s="4"/>
      <c r="AX416" s="4"/>
      <c r="AY416" s="4"/>
      <c r="AZ416" s="4"/>
      <c r="BA416" s="4"/>
      <c r="BB416" s="4"/>
      <c r="BC416" s="4"/>
      <c r="BD416" s="4"/>
      <c r="BE416" s="4"/>
      <c r="BF416" s="4"/>
      <c r="BG416" s="4"/>
      <c r="BH416" s="4"/>
      <c r="BI416" s="4"/>
      <c r="BJ416" s="4"/>
      <c r="BK416" s="4"/>
      <c r="BL416" s="4"/>
      <c r="BM416" s="4"/>
      <c r="BN416" s="4"/>
      <c r="BO416" s="4"/>
      <c r="BP416" s="4"/>
      <c r="BQ416" s="4"/>
      <c r="BR416" s="4"/>
      <c r="BS416" s="4"/>
      <c r="BT416" s="4"/>
      <c r="BU416" s="4"/>
      <c r="BV416" s="4"/>
      <c r="BW416" s="4"/>
    </row>
    <row r="417" spans="6:75">
      <c r="F417" s="4"/>
      <c r="G417" s="4"/>
      <c r="H417" s="4"/>
      <c r="I417" s="4"/>
      <c r="J417" s="4"/>
      <c r="K417" s="4"/>
      <c r="L417" s="4"/>
      <c r="M417" s="4"/>
      <c r="N417" s="4"/>
      <c r="O417" s="4"/>
      <c r="P417" s="4"/>
      <c r="Q417" s="4"/>
      <c r="R417" s="4"/>
      <c r="S417" s="25"/>
      <c r="T417" s="4"/>
      <c r="U417" s="4"/>
      <c r="V417" s="4"/>
      <c r="W417" s="4"/>
      <c r="X417" s="4"/>
      <c r="Y417" s="4"/>
      <c r="Z417" s="4"/>
      <c r="AA417" s="4"/>
      <c r="AB417" s="4"/>
      <c r="AC417" s="4"/>
      <c r="AD417" s="4"/>
      <c r="AE417" s="4"/>
      <c r="AF417" s="4"/>
      <c r="AG417" s="4"/>
      <c r="AH417" s="4"/>
      <c r="AI417" s="4"/>
      <c r="AJ417" s="4"/>
      <c r="AK417" s="4"/>
      <c r="AL417" s="4"/>
      <c r="AM417" s="4"/>
      <c r="AN417" s="4"/>
      <c r="AO417" s="4"/>
      <c r="AP417" s="4"/>
      <c r="AQ417" s="4"/>
      <c r="AR417" s="4"/>
      <c r="AS417" s="4"/>
      <c r="AT417" s="4"/>
      <c r="AU417" s="4"/>
      <c r="AV417" s="4"/>
      <c r="AW417" s="4"/>
      <c r="AX417" s="4"/>
      <c r="AY417" s="4"/>
      <c r="AZ417" s="4"/>
      <c r="BA417" s="4"/>
      <c r="BB417" s="4"/>
      <c r="BC417" s="4"/>
      <c r="BD417" s="4"/>
      <c r="BE417" s="4"/>
      <c r="BF417" s="4"/>
      <c r="BG417" s="4"/>
      <c r="BH417" s="4"/>
      <c r="BI417" s="4"/>
      <c r="BJ417" s="4"/>
      <c r="BK417" s="4"/>
      <c r="BL417" s="4"/>
      <c r="BM417" s="4"/>
      <c r="BN417" s="4"/>
      <c r="BO417" s="4"/>
      <c r="BP417" s="4"/>
      <c r="BQ417" s="4"/>
      <c r="BR417" s="4"/>
      <c r="BS417" s="4"/>
      <c r="BT417" s="4"/>
      <c r="BU417" s="4"/>
      <c r="BV417" s="4"/>
      <c r="BW417" s="4"/>
    </row>
    <row r="418" spans="6:75">
      <c r="F418" s="4"/>
      <c r="G418" s="4"/>
      <c r="H418" s="4"/>
      <c r="I418" s="4"/>
      <c r="J418" s="4"/>
      <c r="K418" s="4"/>
      <c r="L418" s="4"/>
      <c r="M418" s="4"/>
      <c r="N418" s="4"/>
      <c r="O418" s="4"/>
      <c r="P418" s="4"/>
      <c r="Q418" s="4"/>
      <c r="R418" s="4"/>
      <c r="S418" s="25"/>
      <c r="T418" s="4"/>
      <c r="U418" s="4"/>
      <c r="V418" s="4"/>
      <c r="W418" s="4"/>
      <c r="X418" s="4"/>
      <c r="Y418" s="4"/>
      <c r="Z418" s="4"/>
      <c r="AA418" s="4"/>
      <c r="AB418" s="4"/>
      <c r="AC418" s="4"/>
      <c r="AD418" s="4"/>
      <c r="AE418" s="4"/>
      <c r="AF418" s="4"/>
      <c r="AG418" s="4"/>
      <c r="AH418" s="4"/>
      <c r="AI418" s="4"/>
      <c r="AJ418" s="4"/>
      <c r="AK418" s="4"/>
      <c r="AL418" s="4"/>
      <c r="AM418" s="4"/>
      <c r="AN418" s="4"/>
      <c r="AO418" s="4"/>
      <c r="AP418" s="4"/>
      <c r="AQ418" s="4"/>
      <c r="AR418" s="4"/>
      <c r="AS418" s="4"/>
      <c r="AT418" s="4"/>
      <c r="AU418" s="4"/>
      <c r="AV418" s="4"/>
      <c r="AW418" s="4"/>
      <c r="AX418" s="4"/>
      <c r="AY418" s="4"/>
      <c r="AZ418" s="4"/>
      <c r="BA418" s="4"/>
      <c r="BB418" s="4"/>
      <c r="BC418" s="4"/>
      <c r="BD418" s="4"/>
      <c r="BE418" s="4"/>
      <c r="BF418" s="4"/>
      <c r="BG418" s="4"/>
      <c r="BH418" s="4"/>
      <c r="BI418" s="4"/>
      <c r="BJ418" s="4"/>
      <c r="BK418" s="4"/>
      <c r="BL418" s="4"/>
      <c r="BM418" s="4"/>
      <c r="BN418" s="4"/>
      <c r="BO418" s="4"/>
      <c r="BP418" s="4"/>
      <c r="BQ418" s="4"/>
      <c r="BR418" s="4"/>
      <c r="BS418" s="4"/>
      <c r="BT418" s="4"/>
      <c r="BU418" s="4"/>
      <c r="BV418" s="4"/>
      <c r="BW418" s="4"/>
    </row>
    <row r="419" spans="6:75">
      <c r="F419" s="4"/>
      <c r="G419" s="4"/>
      <c r="H419" s="4"/>
      <c r="I419" s="4"/>
      <c r="J419" s="4"/>
      <c r="K419" s="4"/>
      <c r="L419" s="4"/>
      <c r="M419" s="4"/>
      <c r="N419" s="4"/>
      <c r="O419" s="4"/>
      <c r="P419" s="4"/>
      <c r="Q419" s="4"/>
      <c r="R419" s="4"/>
      <c r="S419" s="25"/>
      <c r="T419" s="4"/>
      <c r="U419" s="4"/>
      <c r="V419" s="4"/>
      <c r="W419" s="4"/>
      <c r="X419" s="4"/>
      <c r="Y419" s="4"/>
      <c r="Z419" s="4"/>
      <c r="AA419" s="4"/>
      <c r="AB419" s="4"/>
      <c r="AC419" s="4"/>
      <c r="AD419" s="4"/>
      <c r="AE419" s="4"/>
      <c r="AF419" s="4"/>
      <c r="AG419" s="4"/>
      <c r="AH419" s="4"/>
      <c r="AI419" s="4"/>
      <c r="AJ419" s="4"/>
      <c r="AK419" s="4"/>
      <c r="AL419" s="4"/>
      <c r="AM419" s="4"/>
      <c r="AN419" s="4"/>
      <c r="AO419" s="4"/>
      <c r="AP419" s="4"/>
      <c r="AQ419" s="4"/>
      <c r="AR419" s="4"/>
      <c r="AS419" s="4"/>
      <c r="AT419" s="4"/>
      <c r="AU419" s="4"/>
      <c r="AV419" s="4"/>
      <c r="AW419" s="4"/>
      <c r="AX419" s="4"/>
      <c r="AY419" s="4"/>
      <c r="AZ419" s="4"/>
      <c r="BA419" s="4"/>
      <c r="BB419" s="4"/>
      <c r="BC419" s="4"/>
      <c r="BD419" s="4"/>
      <c r="BE419" s="4"/>
      <c r="BF419" s="4"/>
      <c r="BG419" s="4"/>
      <c r="BH419" s="4"/>
      <c r="BI419" s="4"/>
      <c r="BJ419" s="4"/>
      <c r="BK419" s="4"/>
      <c r="BL419" s="4"/>
      <c r="BM419" s="4"/>
      <c r="BN419" s="4"/>
      <c r="BO419" s="4"/>
      <c r="BP419" s="4"/>
      <c r="BQ419" s="4"/>
      <c r="BR419" s="4"/>
      <c r="BS419" s="4"/>
      <c r="BT419" s="4"/>
      <c r="BU419" s="4"/>
      <c r="BV419" s="4"/>
      <c r="BW419" s="4"/>
    </row>
    <row r="420" spans="6:75">
      <c r="F420" s="4"/>
      <c r="G420" s="4"/>
      <c r="H420" s="4"/>
      <c r="I420" s="4"/>
      <c r="J420" s="4"/>
      <c r="K420" s="4"/>
      <c r="L420" s="4"/>
      <c r="M420" s="4"/>
      <c r="N420" s="4"/>
      <c r="O420" s="4"/>
      <c r="P420" s="4"/>
      <c r="Q420" s="4"/>
      <c r="R420" s="4"/>
      <c r="S420" s="25"/>
      <c r="T420" s="4"/>
      <c r="U420" s="4"/>
      <c r="V420" s="4"/>
      <c r="W420" s="4"/>
      <c r="X420" s="4"/>
      <c r="Y420" s="4"/>
      <c r="Z420" s="4"/>
      <c r="AA420" s="4"/>
      <c r="AB420" s="4"/>
      <c r="AC420" s="4"/>
      <c r="AD420" s="4"/>
      <c r="AE420" s="4"/>
      <c r="AF420" s="4"/>
      <c r="AG420" s="4"/>
      <c r="AH420" s="4"/>
      <c r="AI420" s="4"/>
      <c r="AJ420" s="4"/>
      <c r="AK420" s="4"/>
      <c r="AL420" s="4"/>
      <c r="AM420" s="4"/>
      <c r="AN420" s="4"/>
      <c r="AO420" s="4"/>
      <c r="AP420" s="4"/>
      <c r="AQ420" s="4"/>
      <c r="AR420" s="4"/>
      <c r="AS420" s="4"/>
      <c r="AT420" s="4"/>
      <c r="AU420" s="4"/>
      <c r="AV420" s="4"/>
      <c r="AW420" s="4"/>
      <c r="AX420" s="4"/>
      <c r="AY420" s="4"/>
      <c r="AZ420" s="4"/>
      <c r="BA420" s="4"/>
      <c r="BB420" s="4"/>
      <c r="BC420" s="4"/>
      <c r="BD420" s="4"/>
      <c r="BE420" s="4"/>
      <c r="BF420" s="4"/>
      <c r="BG420" s="4"/>
      <c r="BH420" s="4"/>
      <c r="BI420" s="4"/>
      <c r="BJ420" s="4"/>
      <c r="BK420" s="4"/>
      <c r="BL420" s="4"/>
      <c r="BM420" s="4"/>
      <c r="BN420" s="4"/>
      <c r="BO420" s="4"/>
      <c r="BP420" s="4"/>
      <c r="BQ420" s="4"/>
      <c r="BR420" s="4"/>
      <c r="BS420" s="4"/>
      <c r="BT420" s="4"/>
      <c r="BU420" s="4"/>
      <c r="BV420" s="4"/>
      <c r="BW420" s="4"/>
    </row>
    <row r="421" spans="6:75">
      <c r="F421" s="4"/>
      <c r="G421" s="4"/>
      <c r="H421" s="4"/>
      <c r="I421" s="4"/>
      <c r="J421" s="4"/>
      <c r="K421" s="4"/>
      <c r="L421" s="4"/>
      <c r="M421" s="4"/>
      <c r="N421" s="4"/>
      <c r="O421" s="4"/>
      <c r="P421" s="4"/>
      <c r="Q421" s="4"/>
      <c r="R421" s="4"/>
      <c r="S421" s="25"/>
      <c r="T421" s="4"/>
      <c r="U421" s="4"/>
      <c r="V421" s="4"/>
      <c r="W421" s="4"/>
      <c r="X421" s="4"/>
      <c r="Y421" s="4"/>
      <c r="Z421" s="4"/>
      <c r="AA421" s="4"/>
      <c r="AB421" s="4"/>
      <c r="AC421" s="4"/>
      <c r="AD421" s="4"/>
      <c r="AE421" s="4"/>
      <c r="AF421" s="4"/>
      <c r="AG421" s="4"/>
      <c r="AH421" s="4"/>
      <c r="AI421" s="4"/>
      <c r="AJ421" s="4"/>
      <c r="AK421" s="4"/>
      <c r="AL421" s="4"/>
      <c r="AM421" s="4"/>
      <c r="AN421" s="4"/>
      <c r="AO421" s="4"/>
      <c r="AP421" s="4"/>
      <c r="AQ421" s="4"/>
      <c r="AR421" s="4"/>
      <c r="AS421" s="4"/>
      <c r="AT421" s="4"/>
      <c r="AU421" s="4"/>
      <c r="AV421" s="4"/>
      <c r="AW421" s="4"/>
      <c r="AX421" s="4"/>
      <c r="AY421" s="4"/>
      <c r="AZ421" s="4"/>
      <c r="BA421" s="4"/>
      <c r="BB421" s="4"/>
      <c r="BC421" s="4"/>
      <c r="BD421" s="4"/>
      <c r="BE421" s="4"/>
      <c r="BF421" s="4"/>
      <c r="BG421" s="4"/>
      <c r="BH421" s="4"/>
      <c r="BI421" s="4"/>
      <c r="BJ421" s="4"/>
      <c r="BK421" s="4"/>
      <c r="BL421" s="4"/>
      <c r="BM421" s="4"/>
      <c r="BN421" s="4"/>
      <c r="BO421" s="4"/>
      <c r="BP421" s="4"/>
      <c r="BQ421" s="4"/>
      <c r="BR421" s="4"/>
      <c r="BS421" s="4"/>
      <c r="BT421" s="4"/>
      <c r="BU421" s="4"/>
      <c r="BV421" s="4"/>
      <c r="BW421" s="4"/>
    </row>
    <row r="422" spans="6:75">
      <c r="F422" s="4"/>
      <c r="G422" s="4"/>
      <c r="H422" s="4"/>
      <c r="I422" s="4"/>
      <c r="J422" s="4"/>
      <c r="K422" s="4"/>
      <c r="L422" s="4"/>
      <c r="M422" s="4"/>
      <c r="N422" s="4"/>
      <c r="O422" s="4"/>
      <c r="P422" s="4"/>
      <c r="Q422" s="4"/>
      <c r="R422" s="4"/>
      <c r="S422" s="25"/>
      <c r="T422" s="4"/>
      <c r="U422" s="4"/>
      <c r="V422" s="4"/>
      <c r="W422" s="4"/>
      <c r="X422" s="4"/>
      <c r="Y422" s="4"/>
      <c r="Z422" s="4"/>
      <c r="AA422" s="4"/>
      <c r="AB422" s="4"/>
      <c r="AC422" s="4"/>
      <c r="AD422" s="4"/>
      <c r="AE422" s="4"/>
      <c r="AF422" s="4"/>
      <c r="AG422" s="4"/>
      <c r="AH422" s="4"/>
      <c r="AI422" s="4"/>
      <c r="AJ422" s="4"/>
      <c r="AK422" s="4"/>
      <c r="AL422" s="4"/>
      <c r="AM422" s="4"/>
      <c r="AN422" s="4"/>
      <c r="AO422" s="4"/>
      <c r="AP422" s="4"/>
      <c r="AQ422" s="4"/>
      <c r="AR422" s="4"/>
      <c r="AS422" s="4"/>
      <c r="AT422" s="4"/>
      <c r="AU422" s="4"/>
      <c r="AV422" s="4"/>
      <c r="AW422" s="4"/>
      <c r="AX422" s="4"/>
      <c r="AY422" s="4"/>
      <c r="AZ422" s="4"/>
      <c r="BA422" s="4"/>
      <c r="BB422" s="4"/>
      <c r="BC422" s="4"/>
      <c r="BD422" s="4"/>
      <c r="BE422" s="4"/>
      <c r="BF422" s="4"/>
      <c r="BG422" s="4"/>
      <c r="BH422" s="4"/>
      <c r="BI422" s="4"/>
      <c r="BJ422" s="4"/>
      <c r="BK422" s="4"/>
      <c r="BL422" s="4"/>
      <c r="BM422" s="4"/>
      <c r="BN422" s="4"/>
      <c r="BO422" s="4"/>
      <c r="BP422" s="4"/>
      <c r="BQ422" s="4"/>
      <c r="BR422" s="4"/>
      <c r="BS422" s="4"/>
      <c r="BT422" s="4"/>
      <c r="BU422" s="4"/>
      <c r="BV422" s="4"/>
      <c r="BW422" s="4"/>
    </row>
    <row r="423" spans="6:75">
      <c r="F423" s="4"/>
      <c r="G423" s="4"/>
      <c r="H423" s="4"/>
      <c r="I423" s="4"/>
      <c r="J423" s="4"/>
      <c r="K423" s="4"/>
      <c r="L423" s="4"/>
      <c r="M423" s="4"/>
      <c r="N423" s="4"/>
      <c r="O423" s="4"/>
      <c r="P423" s="4"/>
      <c r="Q423" s="4"/>
      <c r="R423" s="4"/>
      <c r="S423" s="25"/>
      <c r="T423" s="4"/>
      <c r="U423" s="4"/>
      <c r="V423" s="4"/>
      <c r="W423" s="4"/>
      <c r="X423" s="4"/>
      <c r="Y423" s="4"/>
      <c r="Z423" s="4"/>
      <c r="AA423" s="4"/>
      <c r="AB423" s="4"/>
      <c r="AC423" s="4"/>
      <c r="AD423" s="4"/>
      <c r="AE423" s="4"/>
      <c r="AF423" s="4"/>
      <c r="AG423" s="4"/>
      <c r="AH423" s="4"/>
      <c r="AI423" s="4"/>
      <c r="AJ423" s="4"/>
      <c r="AK423" s="4"/>
      <c r="AL423" s="4"/>
      <c r="AM423" s="4"/>
      <c r="AN423" s="4"/>
      <c r="AO423" s="4"/>
      <c r="AP423" s="4"/>
      <c r="AQ423" s="4"/>
      <c r="AR423" s="4"/>
      <c r="AS423" s="4"/>
      <c r="AT423" s="4"/>
      <c r="AU423" s="4"/>
      <c r="AV423" s="4"/>
      <c r="AW423" s="4"/>
      <c r="AX423" s="4"/>
      <c r="AY423" s="4"/>
      <c r="AZ423" s="4"/>
      <c r="BA423" s="4"/>
      <c r="BB423" s="4"/>
      <c r="BC423" s="4"/>
      <c r="BD423" s="4"/>
      <c r="BE423" s="4"/>
      <c r="BF423" s="4"/>
      <c r="BG423" s="4"/>
      <c r="BH423" s="4"/>
      <c r="BI423" s="4"/>
      <c r="BJ423" s="4"/>
      <c r="BK423" s="4"/>
      <c r="BL423" s="4"/>
      <c r="BM423" s="4"/>
      <c r="BN423" s="4"/>
      <c r="BO423" s="4"/>
      <c r="BP423" s="4"/>
      <c r="BQ423" s="4"/>
      <c r="BR423" s="4"/>
      <c r="BS423" s="4"/>
      <c r="BT423" s="4"/>
      <c r="BU423" s="4"/>
      <c r="BV423" s="4"/>
      <c r="BW423" s="4"/>
    </row>
    <row r="424" spans="6:75">
      <c r="F424" s="4"/>
      <c r="G424" s="4"/>
      <c r="H424" s="4"/>
      <c r="I424" s="4"/>
      <c r="J424" s="4"/>
      <c r="K424" s="4"/>
      <c r="L424" s="4"/>
      <c r="M424" s="4"/>
      <c r="N424" s="4"/>
      <c r="O424" s="4"/>
      <c r="P424" s="4"/>
      <c r="Q424" s="4"/>
      <c r="R424" s="4"/>
      <c r="S424" s="25"/>
      <c r="T424" s="4"/>
      <c r="U424" s="4"/>
      <c r="V424" s="4"/>
      <c r="W424" s="4"/>
      <c r="X424" s="4"/>
      <c r="Y424" s="4"/>
      <c r="Z424" s="4"/>
      <c r="AA424" s="4"/>
      <c r="AB424" s="4"/>
      <c r="AC424" s="4"/>
      <c r="AD424" s="4"/>
      <c r="AE424" s="4"/>
      <c r="AF424" s="4"/>
      <c r="AG424" s="4"/>
      <c r="AH424" s="4"/>
      <c r="AI424" s="4"/>
      <c r="AJ424" s="4"/>
      <c r="AK424" s="4"/>
      <c r="AL424" s="4"/>
      <c r="AM424" s="4"/>
      <c r="AN424" s="4"/>
      <c r="AO424" s="4"/>
      <c r="AP424" s="4"/>
      <c r="AQ424" s="4"/>
      <c r="AR424" s="4"/>
      <c r="AS424" s="4"/>
      <c r="AT424" s="4"/>
      <c r="AU424" s="4"/>
      <c r="AV424" s="4"/>
      <c r="AW424" s="4"/>
      <c r="AX424" s="4"/>
      <c r="AY424" s="4"/>
      <c r="AZ424" s="4"/>
      <c r="BA424" s="4"/>
      <c r="BB424" s="4"/>
      <c r="BC424" s="4"/>
      <c r="BD424" s="4"/>
      <c r="BE424" s="4"/>
      <c r="BF424" s="4"/>
      <c r="BG424" s="4"/>
      <c r="BH424" s="4"/>
      <c r="BI424" s="4"/>
      <c r="BJ424" s="4"/>
      <c r="BK424" s="4"/>
      <c r="BL424" s="4"/>
      <c r="BM424" s="4"/>
      <c r="BN424" s="4"/>
      <c r="BO424" s="4"/>
      <c r="BP424" s="4"/>
      <c r="BQ424" s="4"/>
      <c r="BR424" s="4"/>
      <c r="BS424" s="4"/>
      <c r="BT424" s="4"/>
      <c r="BU424" s="4"/>
      <c r="BV424" s="4"/>
      <c r="BW424" s="4"/>
    </row>
    <row r="425" spans="6:75">
      <c r="F425" s="4"/>
      <c r="G425" s="4"/>
      <c r="H425" s="4"/>
      <c r="I425" s="4"/>
      <c r="J425" s="4"/>
      <c r="K425" s="4"/>
      <c r="L425" s="4"/>
      <c r="M425" s="4"/>
      <c r="N425" s="4"/>
      <c r="O425" s="4"/>
      <c r="P425" s="4"/>
      <c r="Q425" s="4"/>
      <c r="R425" s="4"/>
      <c r="S425" s="25"/>
      <c r="T425" s="4"/>
      <c r="U425" s="4"/>
      <c r="V425" s="4"/>
      <c r="W425" s="4"/>
      <c r="X425" s="4"/>
      <c r="Y425" s="4"/>
      <c r="Z425" s="4"/>
      <c r="AA425" s="4"/>
      <c r="AB425" s="4"/>
      <c r="AC425" s="4"/>
      <c r="AD425" s="4"/>
      <c r="AE425" s="4"/>
      <c r="AF425" s="4"/>
      <c r="AG425" s="4"/>
      <c r="AH425" s="4"/>
      <c r="AI425" s="4"/>
      <c r="AJ425" s="4"/>
      <c r="AK425" s="4"/>
      <c r="AL425" s="4"/>
      <c r="AM425" s="4"/>
      <c r="AN425" s="4"/>
      <c r="AO425" s="4"/>
      <c r="AP425" s="4"/>
      <c r="AQ425" s="4"/>
      <c r="AR425" s="4"/>
      <c r="AS425" s="4"/>
      <c r="AT425" s="4"/>
      <c r="AU425" s="4"/>
      <c r="AV425" s="4"/>
      <c r="AW425" s="4"/>
      <c r="AX425" s="4"/>
      <c r="AY425" s="4"/>
      <c r="AZ425" s="4"/>
      <c r="BA425" s="4"/>
      <c r="BB425" s="4"/>
      <c r="BC425" s="4"/>
      <c r="BD425" s="4"/>
      <c r="BE425" s="4"/>
      <c r="BF425" s="4"/>
      <c r="BG425" s="4"/>
      <c r="BH425" s="4"/>
      <c r="BI425" s="4"/>
      <c r="BJ425" s="4"/>
      <c r="BK425" s="4"/>
      <c r="BL425" s="4"/>
      <c r="BM425" s="4"/>
      <c r="BN425" s="4"/>
      <c r="BO425" s="4"/>
      <c r="BP425" s="4"/>
      <c r="BQ425" s="4"/>
      <c r="BR425" s="4"/>
      <c r="BS425" s="4"/>
      <c r="BT425" s="4"/>
      <c r="BU425" s="4"/>
      <c r="BV425" s="4"/>
      <c r="BW425" s="4"/>
    </row>
    <row r="426" spans="6:75">
      <c r="F426" s="4"/>
      <c r="G426" s="4"/>
      <c r="H426" s="4"/>
      <c r="I426" s="4"/>
      <c r="J426" s="4"/>
      <c r="K426" s="4"/>
      <c r="L426" s="4"/>
      <c r="M426" s="4"/>
      <c r="N426" s="4"/>
      <c r="O426" s="4"/>
      <c r="P426" s="4"/>
      <c r="Q426" s="4"/>
      <c r="R426" s="4"/>
      <c r="S426" s="25"/>
      <c r="T426" s="4"/>
      <c r="U426" s="4"/>
      <c r="V426" s="4"/>
      <c r="W426" s="4"/>
      <c r="X426" s="4"/>
      <c r="Y426" s="4"/>
      <c r="Z426" s="4"/>
      <c r="AA426" s="4"/>
      <c r="AB426" s="4"/>
      <c r="AC426" s="4"/>
      <c r="AD426" s="4"/>
      <c r="AE426" s="4"/>
      <c r="AF426" s="4"/>
      <c r="AG426" s="4"/>
      <c r="AH426" s="4"/>
      <c r="AI426" s="4"/>
      <c r="AJ426" s="4"/>
      <c r="AK426" s="4"/>
      <c r="AL426" s="4"/>
      <c r="AM426" s="4"/>
      <c r="AN426" s="4"/>
      <c r="AO426" s="4"/>
      <c r="AP426" s="4"/>
      <c r="AQ426" s="4"/>
      <c r="AR426" s="4"/>
      <c r="AS426" s="4"/>
      <c r="AT426" s="4"/>
      <c r="AU426" s="4"/>
      <c r="AV426" s="4"/>
      <c r="AW426" s="4"/>
      <c r="AX426" s="4"/>
      <c r="AY426" s="4"/>
      <c r="AZ426" s="4"/>
      <c r="BA426" s="4"/>
      <c r="BB426" s="4"/>
      <c r="BC426" s="4"/>
      <c r="BD426" s="4"/>
      <c r="BE426" s="4"/>
      <c r="BF426" s="4"/>
      <c r="BG426" s="4"/>
      <c r="BH426" s="4"/>
      <c r="BI426" s="4"/>
      <c r="BJ426" s="4"/>
      <c r="BK426" s="4"/>
      <c r="BL426" s="4"/>
      <c r="BM426" s="4"/>
      <c r="BN426" s="4"/>
      <c r="BO426" s="4"/>
      <c r="BP426" s="4"/>
      <c r="BQ426" s="4"/>
      <c r="BR426" s="4"/>
      <c r="BS426" s="4"/>
      <c r="BT426" s="4"/>
      <c r="BU426" s="4"/>
      <c r="BV426" s="4"/>
      <c r="BW426" s="4"/>
    </row>
    <row r="427" spans="6:75">
      <c r="F427" s="4"/>
      <c r="G427" s="4"/>
      <c r="H427" s="4"/>
      <c r="I427" s="4"/>
      <c r="J427" s="4"/>
      <c r="K427" s="4"/>
      <c r="L427" s="4"/>
      <c r="M427" s="4"/>
      <c r="N427" s="4"/>
      <c r="O427" s="4"/>
      <c r="P427" s="4"/>
      <c r="Q427" s="4"/>
      <c r="R427" s="4"/>
      <c r="S427" s="25"/>
      <c r="T427" s="4"/>
      <c r="U427" s="4"/>
      <c r="V427" s="4"/>
      <c r="W427" s="4"/>
      <c r="X427" s="4"/>
      <c r="Y427" s="4"/>
      <c r="Z427" s="4"/>
      <c r="AA427" s="4"/>
      <c r="AB427" s="4"/>
      <c r="AC427" s="4"/>
      <c r="AD427" s="4"/>
      <c r="AE427" s="4"/>
      <c r="AF427" s="4"/>
      <c r="AG427" s="4"/>
      <c r="AH427" s="4"/>
      <c r="AI427" s="4"/>
      <c r="AJ427" s="4"/>
      <c r="AK427" s="4"/>
      <c r="AL427" s="4"/>
      <c r="AM427" s="4"/>
      <c r="AN427" s="4"/>
      <c r="AO427" s="4"/>
      <c r="AP427" s="4"/>
      <c r="AQ427" s="4"/>
      <c r="AR427" s="4"/>
      <c r="AS427" s="4"/>
      <c r="AT427" s="4"/>
      <c r="AU427" s="4"/>
      <c r="AV427" s="4"/>
      <c r="AW427" s="4"/>
      <c r="AX427" s="4"/>
      <c r="AY427" s="4"/>
      <c r="AZ427" s="4"/>
      <c r="BA427" s="4"/>
      <c r="BB427" s="4"/>
      <c r="BC427" s="4"/>
      <c r="BD427" s="4"/>
      <c r="BE427" s="4"/>
      <c r="BF427" s="4"/>
      <c r="BG427" s="4"/>
      <c r="BH427" s="4"/>
      <c r="BI427" s="4"/>
      <c r="BJ427" s="4"/>
      <c r="BK427" s="4"/>
      <c r="BL427" s="4"/>
      <c r="BM427" s="4"/>
      <c r="BN427" s="4"/>
      <c r="BO427" s="4"/>
      <c r="BP427" s="4"/>
      <c r="BQ427" s="4"/>
      <c r="BR427" s="4"/>
      <c r="BS427" s="4"/>
      <c r="BT427" s="4"/>
      <c r="BU427" s="4"/>
      <c r="BV427" s="4"/>
      <c r="BW427" s="4"/>
    </row>
    <row r="428" spans="6:75">
      <c r="F428" s="4"/>
      <c r="G428" s="4"/>
      <c r="H428" s="4"/>
      <c r="I428" s="4"/>
      <c r="J428" s="4"/>
      <c r="K428" s="4"/>
      <c r="L428" s="4"/>
      <c r="M428" s="4"/>
      <c r="N428" s="4"/>
      <c r="O428" s="4"/>
      <c r="P428" s="4"/>
      <c r="Q428" s="4"/>
      <c r="R428" s="4"/>
      <c r="S428" s="25"/>
      <c r="T428" s="4"/>
      <c r="U428" s="4"/>
      <c r="V428" s="4"/>
      <c r="W428" s="4"/>
      <c r="X428" s="4"/>
      <c r="Y428" s="4"/>
      <c r="Z428" s="4"/>
      <c r="AA428" s="4"/>
      <c r="AB428" s="4"/>
      <c r="AC428" s="4"/>
      <c r="AD428" s="4"/>
      <c r="AE428" s="4"/>
      <c r="AF428" s="4"/>
      <c r="AG428" s="4"/>
      <c r="AH428" s="4"/>
      <c r="AI428" s="4"/>
      <c r="AJ428" s="4"/>
      <c r="AK428" s="4"/>
      <c r="AL428" s="4"/>
      <c r="AM428" s="4"/>
      <c r="AN428" s="4"/>
      <c r="AO428" s="4"/>
      <c r="AP428" s="4"/>
      <c r="AQ428" s="4"/>
      <c r="AR428" s="4"/>
      <c r="AS428" s="4"/>
      <c r="AT428" s="4"/>
      <c r="AU428" s="4"/>
      <c r="AV428" s="4"/>
      <c r="AW428" s="4"/>
      <c r="AX428" s="4"/>
      <c r="AY428" s="4"/>
      <c r="AZ428" s="4"/>
      <c r="BA428" s="4"/>
      <c r="BB428" s="4"/>
      <c r="BC428" s="4"/>
      <c r="BD428" s="4"/>
      <c r="BE428" s="4"/>
      <c r="BF428" s="4"/>
      <c r="BG428" s="4"/>
      <c r="BH428" s="4"/>
      <c r="BI428" s="4"/>
      <c r="BJ428" s="4"/>
      <c r="BK428" s="4"/>
      <c r="BL428" s="4"/>
      <c r="BM428" s="4"/>
      <c r="BN428" s="4"/>
      <c r="BO428" s="4"/>
      <c r="BP428" s="4"/>
      <c r="BQ428" s="4"/>
      <c r="BR428" s="4"/>
      <c r="BS428" s="4"/>
      <c r="BT428" s="4"/>
      <c r="BU428" s="4"/>
      <c r="BV428" s="4"/>
      <c r="BW428" s="4"/>
    </row>
    <row r="429" spans="6:75">
      <c r="F429" s="4"/>
      <c r="G429" s="4"/>
      <c r="H429" s="4"/>
      <c r="I429" s="4"/>
      <c r="J429" s="4"/>
      <c r="K429" s="4"/>
      <c r="L429" s="4"/>
      <c r="M429" s="4"/>
      <c r="N429" s="4"/>
      <c r="O429" s="4"/>
      <c r="P429" s="4"/>
      <c r="Q429" s="4"/>
      <c r="R429" s="4"/>
      <c r="S429" s="25"/>
      <c r="T429" s="4"/>
      <c r="U429" s="4"/>
      <c r="V429" s="4"/>
      <c r="W429" s="4"/>
      <c r="X429" s="4"/>
      <c r="Y429" s="4"/>
      <c r="Z429" s="4"/>
      <c r="AA429" s="4"/>
      <c r="AB429" s="4"/>
      <c r="AC429" s="4"/>
      <c r="AD429" s="4"/>
      <c r="AE429" s="4"/>
      <c r="AF429" s="4"/>
      <c r="AG429" s="4"/>
      <c r="AH429" s="4"/>
      <c r="AI429" s="4"/>
      <c r="AJ429" s="4"/>
      <c r="AK429" s="4"/>
      <c r="AL429" s="4"/>
      <c r="AM429" s="4"/>
      <c r="AN429" s="4"/>
      <c r="AO429" s="4"/>
      <c r="AP429" s="4"/>
      <c r="AQ429" s="4"/>
      <c r="AR429" s="4"/>
      <c r="AS429" s="4"/>
      <c r="AT429" s="4"/>
      <c r="AU429" s="4"/>
      <c r="AV429" s="4"/>
      <c r="AW429" s="4"/>
      <c r="AX429" s="4"/>
      <c r="AY429" s="4"/>
      <c r="AZ429" s="4"/>
      <c r="BA429" s="4"/>
      <c r="BB429" s="4"/>
      <c r="BC429" s="4"/>
      <c r="BD429" s="4"/>
      <c r="BE429" s="4"/>
      <c r="BF429" s="4"/>
      <c r="BG429" s="4"/>
      <c r="BH429" s="4"/>
      <c r="BI429" s="4"/>
      <c r="BJ429" s="4"/>
      <c r="BK429" s="4"/>
      <c r="BL429" s="4"/>
      <c r="BM429" s="4"/>
      <c r="BN429" s="4"/>
      <c r="BO429" s="4"/>
      <c r="BP429" s="4"/>
      <c r="BQ429" s="4"/>
      <c r="BR429" s="4"/>
      <c r="BS429" s="4"/>
      <c r="BT429" s="4"/>
      <c r="BU429" s="4"/>
      <c r="BV429" s="4"/>
      <c r="BW429" s="4"/>
    </row>
    <row r="430" spans="6:75">
      <c r="F430" s="4"/>
      <c r="G430" s="4"/>
      <c r="H430" s="4"/>
      <c r="I430" s="4"/>
      <c r="J430" s="4"/>
      <c r="K430" s="4"/>
      <c r="L430" s="4"/>
      <c r="M430" s="4"/>
      <c r="N430" s="4"/>
      <c r="O430" s="4"/>
      <c r="P430" s="4"/>
      <c r="Q430" s="4"/>
      <c r="R430" s="4"/>
      <c r="S430" s="25"/>
      <c r="T430" s="4"/>
      <c r="U430" s="4"/>
      <c r="V430" s="4"/>
      <c r="W430" s="4"/>
      <c r="X430" s="4"/>
      <c r="Y430" s="4"/>
      <c r="Z430" s="4"/>
      <c r="AA430" s="4"/>
      <c r="AB430" s="4"/>
      <c r="AC430" s="4"/>
      <c r="AD430" s="4"/>
      <c r="AE430" s="4"/>
      <c r="AF430" s="4"/>
      <c r="AG430" s="4"/>
      <c r="AH430" s="4"/>
      <c r="AI430" s="4"/>
      <c r="AJ430" s="4"/>
      <c r="AK430" s="4"/>
      <c r="AL430" s="4"/>
      <c r="AM430" s="4"/>
      <c r="AN430" s="4"/>
      <c r="AO430" s="4"/>
      <c r="AP430" s="4"/>
      <c r="AQ430" s="4"/>
      <c r="AR430" s="4"/>
      <c r="AS430" s="4"/>
      <c r="AT430" s="4"/>
      <c r="AU430" s="4"/>
      <c r="AV430" s="4"/>
      <c r="AW430" s="4"/>
      <c r="AX430" s="4"/>
      <c r="AY430" s="4"/>
      <c r="AZ430" s="4"/>
      <c r="BA430" s="4"/>
      <c r="BB430" s="4"/>
      <c r="BC430" s="4"/>
      <c r="BD430" s="4"/>
      <c r="BE430" s="4"/>
      <c r="BF430" s="4"/>
      <c r="BG430" s="4"/>
      <c r="BH430" s="4"/>
      <c r="BI430" s="4"/>
      <c r="BJ430" s="4"/>
      <c r="BK430" s="4"/>
      <c r="BL430" s="4"/>
      <c r="BM430" s="4"/>
      <c r="BN430" s="4"/>
      <c r="BO430" s="4"/>
      <c r="BP430" s="4"/>
      <c r="BQ430" s="4"/>
      <c r="BR430" s="4"/>
      <c r="BS430" s="4"/>
      <c r="BT430" s="4"/>
      <c r="BU430" s="4"/>
      <c r="BV430" s="4"/>
      <c r="BW430" s="4"/>
    </row>
    <row r="431" spans="6:75">
      <c r="F431" s="4"/>
      <c r="G431" s="4"/>
      <c r="H431" s="4"/>
      <c r="I431" s="4"/>
      <c r="J431" s="4"/>
      <c r="K431" s="4"/>
      <c r="L431" s="4"/>
      <c r="M431" s="4"/>
      <c r="N431" s="4"/>
      <c r="O431" s="4"/>
      <c r="P431" s="4"/>
      <c r="Q431" s="4"/>
      <c r="R431" s="4"/>
      <c r="S431" s="25"/>
      <c r="T431" s="4"/>
      <c r="U431" s="4"/>
      <c r="V431" s="4"/>
      <c r="W431" s="4"/>
      <c r="X431" s="4"/>
      <c r="Y431" s="4"/>
      <c r="Z431" s="4"/>
      <c r="AA431" s="4"/>
      <c r="AB431" s="4"/>
      <c r="AC431" s="4"/>
      <c r="AD431" s="4"/>
      <c r="AE431" s="4"/>
      <c r="AF431" s="4"/>
      <c r="AG431" s="4"/>
      <c r="AH431" s="4"/>
      <c r="AI431" s="4"/>
      <c r="AJ431" s="4"/>
      <c r="AK431" s="4"/>
      <c r="AL431" s="4"/>
      <c r="AM431" s="4"/>
      <c r="AN431" s="4"/>
      <c r="AO431" s="4"/>
      <c r="AP431" s="4"/>
      <c r="AQ431" s="4"/>
      <c r="AR431" s="4"/>
      <c r="AS431" s="4"/>
      <c r="AT431" s="4"/>
      <c r="AU431" s="4"/>
      <c r="AV431" s="4"/>
      <c r="AW431" s="4"/>
      <c r="AX431" s="4"/>
      <c r="AY431" s="4"/>
      <c r="AZ431" s="4"/>
      <c r="BA431" s="4"/>
      <c r="BB431" s="4"/>
      <c r="BC431" s="4"/>
      <c r="BD431" s="4"/>
      <c r="BE431" s="4"/>
      <c r="BF431" s="4"/>
      <c r="BG431" s="4"/>
      <c r="BH431" s="4"/>
      <c r="BI431" s="4"/>
      <c r="BJ431" s="4"/>
      <c r="BK431" s="4"/>
      <c r="BL431" s="4"/>
      <c r="BM431" s="4"/>
      <c r="BN431" s="4"/>
      <c r="BO431" s="4"/>
      <c r="BP431" s="4"/>
      <c r="BQ431" s="4"/>
      <c r="BR431" s="4"/>
      <c r="BS431" s="4"/>
      <c r="BT431" s="4"/>
      <c r="BU431" s="4"/>
      <c r="BV431" s="4"/>
      <c r="BW431" s="4"/>
    </row>
    <row r="432" spans="6:75">
      <c r="F432" s="4"/>
      <c r="G432" s="4"/>
      <c r="H432" s="4"/>
      <c r="I432" s="4"/>
      <c r="J432" s="4"/>
      <c r="K432" s="4"/>
      <c r="L432" s="4"/>
      <c r="M432" s="4"/>
      <c r="N432" s="4"/>
      <c r="O432" s="4"/>
      <c r="P432" s="4"/>
      <c r="Q432" s="4"/>
      <c r="R432" s="4"/>
      <c r="S432" s="25"/>
      <c r="T432" s="4"/>
      <c r="U432" s="4"/>
      <c r="V432" s="4"/>
      <c r="W432" s="4"/>
      <c r="X432" s="4"/>
      <c r="Y432" s="4"/>
      <c r="Z432" s="4"/>
      <c r="AA432" s="4"/>
      <c r="AB432" s="4"/>
      <c r="AC432" s="4"/>
      <c r="AD432" s="4"/>
      <c r="AE432" s="4"/>
      <c r="AF432" s="4"/>
      <c r="AG432" s="4"/>
      <c r="AH432" s="4"/>
      <c r="AI432" s="4"/>
      <c r="AJ432" s="4"/>
      <c r="AK432" s="4"/>
      <c r="AL432" s="4"/>
      <c r="AM432" s="4"/>
      <c r="AN432" s="4"/>
      <c r="AO432" s="4"/>
      <c r="AP432" s="4"/>
      <c r="AQ432" s="4"/>
      <c r="AR432" s="4"/>
      <c r="AS432" s="4"/>
      <c r="AT432" s="4"/>
      <c r="AU432" s="4"/>
      <c r="AV432" s="4"/>
      <c r="AW432" s="4"/>
      <c r="AX432" s="4"/>
      <c r="AY432" s="4"/>
      <c r="AZ432" s="4"/>
      <c r="BA432" s="4"/>
      <c r="BB432" s="4"/>
      <c r="BC432" s="4"/>
      <c r="BD432" s="4"/>
      <c r="BE432" s="4"/>
      <c r="BF432" s="4"/>
      <c r="BG432" s="4"/>
      <c r="BH432" s="4"/>
      <c r="BI432" s="4"/>
      <c r="BJ432" s="4"/>
      <c r="BK432" s="4"/>
      <c r="BL432" s="4"/>
      <c r="BM432" s="4"/>
      <c r="BN432" s="4"/>
      <c r="BO432" s="4"/>
      <c r="BP432" s="4"/>
      <c r="BQ432" s="4"/>
      <c r="BR432" s="4"/>
      <c r="BS432" s="4"/>
      <c r="BT432" s="4"/>
      <c r="BU432" s="4"/>
      <c r="BV432" s="4"/>
      <c r="BW432" s="4"/>
    </row>
    <row r="433" spans="6:75">
      <c r="F433" s="4"/>
      <c r="G433" s="4"/>
      <c r="H433" s="4"/>
      <c r="I433" s="4"/>
      <c r="J433" s="4"/>
      <c r="K433" s="4"/>
      <c r="L433" s="4"/>
      <c r="M433" s="4"/>
      <c r="N433" s="4"/>
      <c r="O433" s="4"/>
      <c r="P433" s="4"/>
      <c r="Q433" s="4"/>
      <c r="R433" s="4"/>
      <c r="S433" s="25"/>
      <c r="T433" s="4"/>
      <c r="U433" s="4"/>
      <c r="V433" s="4"/>
      <c r="W433" s="4"/>
      <c r="X433" s="4"/>
      <c r="Y433" s="4"/>
      <c r="Z433" s="4"/>
      <c r="AA433" s="4"/>
      <c r="AB433" s="4"/>
      <c r="AC433" s="4"/>
      <c r="AD433" s="4"/>
      <c r="AE433" s="4"/>
      <c r="AF433" s="4"/>
      <c r="AG433" s="4"/>
      <c r="AH433" s="4"/>
      <c r="AI433" s="4"/>
      <c r="AJ433" s="4"/>
      <c r="AK433" s="4"/>
      <c r="AL433" s="4"/>
      <c r="AM433" s="4"/>
      <c r="AN433" s="4"/>
      <c r="AO433" s="4"/>
      <c r="AP433" s="4"/>
      <c r="AQ433" s="4"/>
      <c r="AR433" s="4"/>
      <c r="AS433" s="4"/>
      <c r="AT433" s="4"/>
      <c r="AU433" s="4"/>
      <c r="AV433" s="4"/>
      <c r="AW433" s="4"/>
      <c r="AX433" s="4"/>
      <c r="AY433" s="4"/>
      <c r="AZ433" s="4"/>
      <c r="BA433" s="4"/>
      <c r="BB433" s="4"/>
      <c r="BC433" s="4"/>
      <c r="BD433" s="4"/>
      <c r="BE433" s="4"/>
      <c r="BF433" s="4"/>
      <c r="BG433" s="4"/>
      <c r="BH433" s="4"/>
      <c r="BI433" s="4"/>
      <c r="BJ433" s="4"/>
      <c r="BK433" s="4"/>
      <c r="BL433" s="4"/>
      <c r="BM433" s="4"/>
      <c r="BN433" s="4"/>
      <c r="BO433" s="4"/>
      <c r="BP433" s="4"/>
      <c r="BQ433" s="4"/>
      <c r="BR433" s="4"/>
      <c r="BS433" s="4"/>
      <c r="BT433" s="4"/>
      <c r="BU433" s="4"/>
      <c r="BV433" s="4"/>
      <c r="BW433" s="4"/>
    </row>
    <row r="434" spans="6:75">
      <c r="F434" s="4"/>
      <c r="G434" s="4"/>
      <c r="H434" s="4"/>
      <c r="I434" s="4"/>
      <c r="J434" s="4"/>
      <c r="K434" s="4"/>
      <c r="L434" s="4"/>
      <c r="M434" s="4"/>
      <c r="N434" s="4"/>
      <c r="O434" s="4"/>
      <c r="P434" s="4"/>
      <c r="Q434" s="4"/>
      <c r="R434" s="4"/>
      <c r="S434" s="25"/>
      <c r="T434" s="4"/>
      <c r="U434" s="4"/>
      <c r="V434" s="4"/>
      <c r="W434" s="4"/>
      <c r="X434" s="4"/>
      <c r="Y434" s="4"/>
      <c r="Z434" s="4"/>
      <c r="AA434" s="4"/>
      <c r="AB434" s="4"/>
      <c r="AC434" s="4"/>
      <c r="AD434" s="4"/>
      <c r="AE434" s="4"/>
      <c r="AF434" s="4"/>
      <c r="AG434" s="4"/>
      <c r="AH434" s="4"/>
      <c r="AI434" s="4"/>
      <c r="AJ434" s="4"/>
      <c r="AK434" s="4"/>
      <c r="AL434" s="4"/>
      <c r="AM434" s="4"/>
      <c r="AN434" s="4"/>
      <c r="AO434" s="4"/>
      <c r="AP434" s="4"/>
      <c r="AQ434" s="4"/>
      <c r="AR434" s="4"/>
      <c r="AS434" s="4"/>
      <c r="AT434" s="4"/>
      <c r="AU434" s="4"/>
      <c r="AV434" s="4"/>
      <c r="AW434" s="4"/>
      <c r="AX434" s="4"/>
      <c r="AY434" s="4"/>
      <c r="AZ434" s="4"/>
      <c r="BA434" s="4"/>
      <c r="BB434" s="4"/>
      <c r="BC434" s="4"/>
      <c r="BD434" s="4"/>
      <c r="BE434" s="4"/>
      <c r="BF434" s="4"/>
      <c r="BG434" s="4"/>
      <c r="BH434" s="4"/>
      <c r="BI434" s="4"/>
      <c r="BJ434" s="4"/>
      <c r="BK434" s="4"/>
      <c r="BL434" s="4"/>
      <c r="BM434" s="4"/>
      <c r="BN434" s="4"/>
      <c r="BO434" s="4"/>
      <c r="BP434" s="4"/>
      <c r="BQ434" s="4"/>
      <c r="BR434" s="4"/>
      <c r="BS434" s="4"/>
      <c r="BT434" s="4"/>
      <c r="BU434" s="4"/>
      <c r="BV434" s="4"/>
      <c r="BW434" s="4"/>
    </row>
    <row r="435" spans="6:75">
      <c r="F435" s="4"/>
      <c r="G435" s="4"/>
      <c r="H435" s="4"/>
      <c r="I435" s="4"/>
      <c r="J435" s="4"/>
      <c r="K435" s="4"/>
      <c r="L435" s="4"/>
      <c r="M435" s="4"/>
      <c r="N435" s="4"/>
      <c r="O435" s="4"/>
      <c r="P435" s="4"/>
      <c r="Q435" s="4"/>
      <c r="R435" s="4"/>
      <c r="S435" s="25"/>
      <c r="T435" s="4"/>
      <c r="U435" s="4"/>
      <c r="V435" s="4"/>
      <c r="W435" s="4"/>
      <c r="X435" s="4"/>
      <c r="Y435" s="4"/>
      <c r="Z435" s="4"/>
      <c r="AA435" s="4"/>
      <c r="AB435" s="4"/>
      <c r="AC435" s="4"/>
      <c r="AD435" s="4"/>
      <c r="AE435" s="4"/>
      <c r="AF435" s="4"/>
      <c r="AG435" s="4"/>
      <c r="AH435" s="4"/>
      <c r="AI435" s="4"/>
      <c r="AJ435" s="4"/>
      <c r="AK435" s="4"/>
      <c r="AL435" s="4"/>
      <c r="AM435" s="4"/>
      <c r="AN435" s="4"/>
      <c r="AO435" s="4"/>
      <c r="AP435" s="4"/>
      <c r="AQ435" s="4"/>
      <c r="AR435" s="4"/>
      <c r="AS435" s="4"/>
      <c r="AT435" s="4"/>
      <c r="AU435" s="4"/>
      <c r="AV435" s="4"/>
      <c r="AW435" s="4"/>
      <c r="AX435" s="4"/>
      <c r="AY435" s="4"/>
      <c r="AZ435" s="4"/>
      <c r="BA435" s="4"/>
      <c r="BB435" s="4"/>
      <c r="BC435" s="4"/>
      <c r="BD435" s="4"/>
      <c r="BE435" s="4"/>
      <c r="BF435" s="4"/>
      <c r="BG435" s="4"/>
      <c r="BH435" s="4"/>
      <c r="BI435" s="4"/>
      <c r="BJ435" s="4"/>
      <c r="BK435" s="4"/>
      <c r="BL435" s="4"/>
      <c r="BM435" s="4"/>
      <c r="BN435" s="4"/>
      <c r="BO435" s="4"/>
      <c r="BP435" s="4"/>
      <c r="BQ435" s="4"/>
      <c r="BR435" s="4"/>
      <c r="BS435" s="4"/>
      <c r="BT435" s="4"/>
      <c r="BU435" s="4"/>
      <c r="BV435" s="4"/>
      <c r="BW435" s="4"/>
    </row>
    <row r="436" spans="6:75">
      <c r="F436" s="4"/>
      <c r="G436" s="4"/>
      <c r="H436" s="4"/>
      <c r="I436" s="4"/>
      <c r="J436" s="4"/>
      <c r="K436" s="4"/>
      <c r="L436" s="4"/>
      <c r="M436" s="4"/>
      <c r="N436" s="4"/>
      <c r="O436" s="4"/>
      <c r="P436" s="4"/>
      <c r="Q436" s="4"/>
      <c r="R436" s="4"/>
      <c r="S436" s="25"/>
      <c r="T436" s="4"/>
      <c r="U436" s="4"/>
      <c r="V436" s="4"/>
      <c r="W436" s="4"/>
      <c r="X436" s="4"/>
      <c r="Y436" s="4"/>
      <c r="Z436" s="4"/>
      <c r="AA436" s="4"/>
      <c r="AB436" s="4"/>
      <c r="AC436" s="4"/>
      <c r="AD436" s="4"/>
      <c r="AE436" s="4"/>
      <c r="AF436" s="4"/>
      <c r="AG436" s="4"/>
      <c r="AH436" s="4"/>
      <c r="AI436" s="4"/>
      <c r="AJ436" s="4"/>
      <c r="AK436" s="4"/>
      <c r="AL436" s="4"/>
      <c r="AM436" s="4"/>
      <c r="AN436" s="4"/>
      <c r="AO436" s="4"/>
      <c r="AP436" s="4"/>
      <c r="AQ436" s="4"/>
      <c r="AR436" s="4"/>
      <c r="AS436" s="4"/>
      <c r="AT436" s="4"/>
      <c r="AU436" s="4"/>
      <c r="AV436" s="4"/>
      <c r="AW436" s="4"/>
      <c r="AX436" s="4"/>
      <c r="AY436" s="4"/>
      <c r="AZ436" s="4"/>
      <c r="BA436" s="4"/>
      <c r="BB436" s="4"/>
      <c r="BC436" s="4"/>
      <c r="BD436" s="4"/>
      <c r="BE436" s="4"/>
      <c r="BF436" s="4"/>
      <c r="BG436" s="4"/>
      <c r="BH436" s="4"/>
      <c r="BI436" s="4"/>
      <c r="BJ436" s="4"/>
      <c r="BK436" s="4"/>
      <c r="BL436" s="4"/>
      <c r="BM436" s="4"/>
      <c r="BN436" s="4"/>
      <c r="BO436" s="4"/>
      <c r="BP436" s="4"/>
      <c r="BQ436" s="4"/>
      <c r="BR436" s="4"/>
      <c r="BS436" s="4"/>
      <c r="BT436" s="4"/>
      <c r="BU436" s="4"/>
      <c r="BV436" s="4"/>
      <c r="BW436" s="4"/>
    </row>
    <row r="437" spans="6:75">
      <c r="F437" s="4"/>
      <c r="G437" s="4"/>
      <c r="H437" s="4"/>
      <c r="I437" s="4"/>
      <c r="J437" s="4"/>
      <c r="K437" s="4"/>
      <c r="L437" s="4"/>
      <c r="M437" s="4"/>
      <c r="N437" s="4"/>
      <c r="O437" s="4"/>
      <c r="P437" s="4"/>
      <c r="Q437" s="4"/>
      <c r="R437" s="4"/>
      <c r="S437" s="25"/>
      <c r="T437" s="4"/>
      <c r="U437" s="4"/>
      <c r="V437" s="4"/>
      <c r="W437" s="4"/>
      <c r="X437" s="4"/>
      <c r="Y437" s="4"/>
      <c r="Z437" s="4"/>
      <c r="AA437" s="4"/>
      <c r="AB437" s="4"/>
      <c r="AC437" s="4"/>
      <c r="AD437" s="4"/>
      <c r="AE437" s="4"/>
      <c r="AF437" s="4"/>
      <c r="AG437" s="4"/>
      <c r="AH437" s="4"/>
      <c r="AI437" s="4"/>
      <c r="AJ437" s="4"/>
      <c r="AK437" s="4"/>
      <c r="AL437" s="4"/>
      <c r="AM437" s="4"/>
      <c r="AN437" s="4"/>
      <c r="AO437" s="4"/>
      <c r="AP437" s="4"/>
      <c r="AQ437" s="4"/>
      <c r="AR437" s="4"/>
      <c r="AS437" s="4"/>
      <c r="AT437" s="4"/>
      <c r="AU437" s="4"/>
      <c r="AV437" s="4"/>
      <c r="AW437" s="4"/>
      <c r="AX437" s="4"/>
      <c r="AY437" s="4"/>
      <c r="AZ437" s="4"/>
      <c r="BA437" s="4"/>
      <c r="BB437" s="4"/>
      <c r="BC437" s="4"/>
      <c r="BD437" s="4"/>
      <c r="BE437" s="4"/>
      <c r="BF437" s="4"/>
      <c r="BG437" s="4"/>
      <c r="BH437" s="4"/>
      <c r="BI437" s="4"/>
      <c r="BJ437" s="4"/>
      <c r="BK437" s="4"/>
      <c r="BL437" s="4"/>
      <c r="BM437" s="4"/>
      <c r="BN437" s="4"/>
      <c r="BO437" s="4"/>
      <c r="BP437" s="4"/>
      <c r="BQ437" s="4"/>
      <c r="BR437" s="4"/>
      <c r="BS437" s="4"/>
      <c r="BT437" s="4"/>
      <c r="BU437" s="4"/>
      <c r="BV437" s="4"/>
      <c r="BW437" s="4"/>
    </row>
    <row r="438" spans="6:75">
      <c r="F438" s="4"/>
      <c r="G438" s="4"/>
      <c r="H438" s="4"/>
      <c r="I438" s="4"/>
      <c r="J438" s="4"/>
      <c r="K438" s="4"/>
      <c r="L438" s="4"/>
      <c r="M438" s="4"/>
      <c r="N438" s="4"/>
      <c r="O438" s="4"/>
      <c r="P438" s="4"/>
      <c r="Q438" s="4"/>
      <c r="R438" s="4"/>
      <c r="S438" s="25"/>
      <c r="T438" s="4"/>
      <c r="U438" s="4"/>
      <c r="V438" s="4"/>
      <c r="W438" s="4"/>
      <c r="X438" s="4"/>
      <c r="Y438" s="4"/>
      <c r="Z438" s="4"/>
      <c r="AA438" s="4"/>
      <c r="AB438" s="4"/>
      <c r="AC438" s="4"/>
      <c r="AD438" s="4"/>
      <c r="AE438" s="4"/>
      <c r="AF438" s="4"/>
      <c r="AG438" s="4"/>
      <c r="AH438" s="4"/>
      <c r="AI438" s="4"/>
      <c r="AJ438" s="4"/>
      <c r="AK438" s="4"/>
      <c r="AL438" s="4"/>
      <c r="AM438" s="4"/>
      <c r="AN438" s="4"/>
      <c r="AO438" s="4"/>
      <c r="AP438" s="4"/>
      <c r="AQ438" s="4"/>
      <c r="AR438" s="4"/>
      <c r="AS438" s="4"/>
      <c r="AT438" s="4"/>
      <c r="AU438" s="4"/>
      <c r="AV438" s="4"/>
      <c r="AW438" s="4"/>
      <c r="AX438" s="4"/>
      <c r="AY438" s="4"/>
      <c r="AZ438" s="4"/>
      <c r="BA438" s="4"/>
      <c r="BB438" s="4"/>
      <c r="BC438" s="4"/>
      <c r="BD438" s="4"/>
      <c r="BE438" s="4"/>
      <c r="BF438" s="4"/>
      <c r="BG438" s="4"/>
      <c r="BH438" s="4"/>
      <c r="BI438" s="4"/>
      <c r="BJ438" s="4"/>
      <c r="BK438" s="4"/>
      <c r="BL438" s="4"/>
      <c r="BM438" s="4"/>
      <c r="BN438" s="4"/>
      <c r="BO438" s="4"/>
      <c r="BP438" s="4"/>
      <c r="BQ438" s="4"/>
      <c r="BR438" s="4"/>
      <c r="BS438" s="4"/>
      <c r="BT438" s="4"/>
      <c r="BU438" s="4"/>
      <c r="BV438" s="4"/>
      <c r="BW438" s="4"/>
    </row>
    <row r="439" spans="6:75">
      <c r="F439" s="4"/>
      <c r="G439" s="4"/>
      <c r="H439" s="4"/>
      <c r="I439" s="4"/>
      <c r="J439" s="4"/>
      <c r="K439" s="4"/>
      <c r="L439" s="4"/>
      <c r="M439" s="4"/>
      <c r="N439" s="4"/>
      <c r="O439" s="4"/>
      <c r="P439" s="4"/>
      <c r="Q439" s="4"/>
      <c r="R439" s="4"/>
      <c r="S439" s="25"/>
      <c r="T439" s="4"/>
      <c r="U439" s="4"/>
      <c r="V439" s="4"/>
      <c r="W439" s="4"/>
      <c r="X439" s="4"/>
      <c r="Y439" s="4"/>
      <c r="Z439" s="4"/>
      <c r="AA439" s="4"/>
      <c r="AB439" s="4"/>
      <c r="AC439" s="4"/>
      <c r="AD439" s="4"/>
      <c r="AE439" s="4"/>
      <c r="AF439" s="4"/>
      <c r="AG439" s="4"/>
      <c r="AH439" s="4"/>
      <c r="AI439" s="4"/>
      <c r="AJ439" s="4"/>
      <c r="AK439" s="4"/>
      <c r="AL439" s="4"/>
      <c r="AM439" s="4"/>
      <c r="AN439" s="4"/>
      <c r="AO439" s="4"/>
      <c r="AP439" s="4"/>
      <c r="AQ439" s="4"/>
      <c r="AR439" s="4"/>
      <c r="AS439" s="4"/>
      <c r="AT439" s="4"/>
      <c r="AU439" s="4"/>
      <c r="AV439" s="4"/>
      <c r="AW439" s="4"/>
      <c r="AX439" s="4"/>
      <c r="AY439" s="4"/>
      <c r="AZ439" s="4"/>
      <c r="BA439" s="4"/>
      <c r="BB439" s="4"/>
      <c r="BC439" s="4"/>
      <c r="BD439" s="4"/>
      <c r="BE439" s="4"/>
      <c r="BF439" s="4"/>
      <c r="BG439" s="4"/>
      <c r="BH439" s="4"/>
      <c r="BI439" s="4"/>
      <c r="BJ439" s="4"/>
      <c r="BK439" s="4"/>
      <c r="BL439" s="4"/>
      <c r="BM439" s="4"/>
      <c r="BN439" s="4"/>
      <c r="BO439" s="4"/>
      <c r="BP439" s="4"/>
      <c r="BQ439" s="4"/>
      <c r="BR439" s="4"/>
      <c r="BS439" s="4"/>
      <c r="BT439" s="4"/>
      <c r="BU439" s="4"/>
      <c r="BV439" s="4"/>
      <c r="BW439" s="4"/>
    </row>
    <row r="440" spans="6:75">
      <c r="F440" s="4"/>
      <c r="G440" s="4"/>
      <c r="H440" s="4"/>
      <c r="I440" s="4"/>
      <c r="J440" s="4"/>
      <c r="K440" s="4"/>
      <c r="L440" s="4"/>
      <c r="M440" s="4"/>
      <c r="N440" s="4"/>
      <c r="O440" s="4"/>
      <c r="P440" s="4"/>
      <c r="Q440" s="4"/>
      <c r="R440" s="4"/>
      <c r="S440" s="25"/>
      <c r="T440" s="4"/>
      <c r="U440" s="4"/>
      <c r="V440" s="4"/>
      <c r="W440" s="4"/>
      <c r="X440" s="4"/>
      <c r="Y440" s="4"/>
      <c r="Z440" s="4"/>
      <c r="AA440" s="4"/>
      <c r="AB440" s="4"/>
      <c r="AC440" s="4"/>
      <c r="AD440" s="4"/>
      <c r="AE440" s="4"/>
      <c r="AF440" s="4"/>
      <c r="AG440" s="4"/>
      <c r="AH440" s="4"/>
      <c r="AI440" s="4"/>
      <c r="AJ440" s="4"/>
      <c r="AK440" s="4"/>
      <c r="AL440" s="4"/>
      <c r="AM440" s="4"/>
      <c r="AN440" s="4"/>
      <c r="AO440" s="4"/>
      <c r="AP440" s="4"/>
      <c r="AQ440" s="4"/>
      <c r="AR440" s="4"/>
      <c r="AS440" s="4"/>
      <c r="AT440" s="4"/>
      <c r="AU440" s="4"/>
      <c r="AV440" s="4"/>
      <c r="AW440" s="4"/>
      <c r="AX440" s="4"/>
      <c r="AY440" s="4"/>
      <c r="AZ440" s="4"/>
      <c r="BA440" s="4"/>
      <c r="BB440" s="4"/>
      <c r="BC440" s="4"/>
      <c r="BD440" s="4"/>
      <c r="BE440" s="4"/>
      <c r="BF440" s="4"/>
      <c r="BG440" s="4"/>
      <c r="BH440" s="4"/>
      <c r="BI440" s="4"/>
      <c r="BJ440" s="4"/>
      <c r="BK440" s="4"/>
      <c r="BL440" s="4"/>
      <c r="BM440" s="4"/>
      <c r="BN440" s="4"/>
      <c r="BO440" s="4"/>
      <c r="BP440" s="4"/>
      <c r="BQ440" s="4"/>
      <c r="BR440" s="4"/>
      <c r="BS440" s="4"/>
      <c r="BT440" s="4"/>
      <c r="BU440" s="4"/>
      <c r="BV440" s="4"/>
      <c r="BW440" s="4"/>
    </row>
    <row r="441" spans="6:75">
      <c r="F441" s="4"/>
      <c r="G441" s="4"/>
      <c r="H441" s="4"/>
      <c r="I441" s="4"/>
      <c r="J441" s="4"/>
      <c r="K441" s="4"/>
      <c r="L441" s="4"/>
      <c r="M441" s="4"/>
      <c r="N441" s="4"/>
      <c r="O441" s="4"/>
      <c r="P441" s="4"/>
      <c r="Q441" s="4"/>
      <c r="R441" s="4"/>
      <c r="S441" s="25"/>
      <c r="T441" s="4"/>
      <c r="U441" s="4"/>
      <c r="V441" s="4"/>
      <c r="W441" s="4"/>
      <c r="X441" s="4"/>
      <c r="Y441" s="4"/>
      <c r="Z441" s="4"/>
      <c r="AA441" s="4"/>
      <c r="AB441" s="4"/>
      <c r="AC441" s="4"/>
      <c r="AD441" s="4"/>
      <c r="AE441" s="4"/>
      <c r="AF441" s="4"/>
      <c r="AG441" s="4"/>
      <c r="AH441" s="4"/>
      <c r="AI441" s="4"/>
      <c r="AJ441" s="4"/>
      <c r="AK441" s="4"/>
      <c r="AL441" s="4"/>
      <c r="AM441" s="4"/>
      <c r="AN441" s="4"/>
      <c r="AO441" s="4"/>
      <c r="AP441" s="4"/>
      <c r="AQ441" s="4"/>
      <c r="AR441" s="4"/>
      <c r="AS441" s="4"/>
      <c r="AT441" s="4"/>
      <c r="AU441" s="4"/>
      <c r="AV441" s="4"/>
      <c r="AW441" s="4"/>
      <c r="AX441" s="4"/>
      <c r="AY441" s="4"/>
      <c r="AZ441" s="4"/>
      <c r="BA441" s="4"/>
      <c r="BB441" s="4"/>
      <c r="BC441" s="4"/>
      <c r="BD441" s="4"/>
      <c r="BE441" s="4"/>
      <c r="BF441" s="4"/>
      <c r="BG441" s="4"/>
      <c r="BH441" s="4"/>
      <c r="BI441" s="4"/>
      <c r="BJ441" s="4"/>
      <c r="BK441" s="4"/>
      <c r="BL441" s="4"/>
      <c r="BM441" s="4"/>
      <c r="BN441" s="4"/>
      <c r="BO441" s="4"/>
      <c r="BP441" s="4"/>
      <c r="BQ441" s="4"/>
      <c r="BR441" s="4"/>
      <c r="BS441" s="4"/>
      <c r="BT441" s="4"/>
      <c r="BU441" s="4"/>
      <c r="BV441" s="4"/>
      <c r="BW441" s="4"/>
    </row>
    <row r="442" spans="6:75">
      <c r="F442" s="4"/>
      <c r="G442" s="4"/>
      <c r="H442" s="4"/>
      <c r="I442" s="4"/>
      <c r="J442" s="4"/>
      <c r="K442" s="4"/>
      <c r="L442" s="4"/>
      <c r="M442" s="4"/>
      <c r="N442" s="4"/>
      <c r="O442" s="4"/>
      <c r="P442" s="4"/>
      <c r="Q442" s="4"/>
      <c r="R442" s="4"/>
      <c r="S442" s="25"/>
      <c r="T442" s="4"/>
      <c r="U442" s="4"/>
      <c r="V442" s="4"/>
      <c r="W442" s="4"/>
      <c r="X442" s="4"/>
      <c r="Y442" s="4"/>
      <c r="Z442" s="4"/>
      <c r="AA442" s="4"/>
      <c r="AB442" s="4"/>
      <c r="AC442" s="4"/>
      <c r="AD442" s="4"/>
      <c r="AE442" s="4"/>
      <c r="AF442" s="4"/>
      <c r="AG442" s="4"/>
      <c r="AH442" s="4"/>
      <c r="AI442" s="4"/>
      <c r="AJ442" s="4"/>
      <c r="AK442" s="4"/>
      <c r="AL442" s="4"/>
      <c r="AM442" s="4"/>
      <c r="AN442" s="4"/>
      <c r="AO442" s="4"/>
      <c r="AP442" s="4"/>
      <c r="AQ442" s="4"/>
      <c r="AR442" s="4"/>
      <c r="AS442" s="4"/>
      <c r="AT442" s="4"/>
      <c r="AU442" s="4"/>
      <c r="AV442" s="4"/>
      <c r="AW442" s="4"/>
      <c r="AX442" s="4"/>
      <c r="AY442" s="4"/>
      <c r="AZ442" s="4"/>
      <c r="BA442" s="4"/>
      <c r="BB442" s="4"/>
      <c r="BC442" s="4"/>
      <c r="BD442" s="4"/>
      <c r="BE442" s="4"/>
      <c r="BF442" s="4"/>
      <c r="BG442" s="4"/>
      <c r="BH442" s="4"/>
      <c r="BI442" s="4"/>
      <c r="BJ442" s="4"/>
      <c r="BK442" s="4"/>
      <c r="BL442" s="4"/>
      <c r="BM442" s="4"/>
      <c r="BN442" s="4"/>
      <c r="BO442" s="4"/>
      <c r="BP442" s="4"/>
      <c r="BQ442" s="4"/>
      <c r="BR442" s="4"/>
      <c r="BS442" s="4"/>
      <c r="BT442" s="4"/>
      <c r="BU442" s="4"/>
      <c r="BV442" s="4"/>
      <c r="BW442" s="4"/>
    </row>
    <row r="443" spans="6:75">
      <c r="F443" s="4"/>
      <c r="G443" s="4"/>
      <c r="H443" s="4"/>
      <c r="I443" s="4"/>
      <c r="J443" s="4"/>
      <c r="K443" s="4"/>
      <c r="L443" s="4"/>
      <c r="M443" s="4"/>
      <c r="N443" s="4"/>
      <c r="O443" s="4"/>
      <c r="P443" s="4"/>
      <c r="Q443" s="4"/>
      <c r="R443" s="4"/>
      <c r="S443" s="25"/>
      <c r="T443" s="4"/>
      <c r="U443" s="4"/>
      <c r="V443" s="4"/>
      <c r="W443" s="4"/>
      <c r="X443" s="4"/>
      <c r="Y443" s="4"/>
      <c r="Z443" s="4"/>
      <c r="AA443" s="4"/>
      <c r="AB443" s="4"/>
      <c r="AC443" s="4"/>
      <c r="AD443" s="4"/>
      <c r="AE443" s="4"/>
      <c r="AF443" s="4"/>
      <c r="AG443" s="4"/>
      <c r="AH443" s="4"/>
      <c r="AI443" s="4"/>
      <c r="AJ443" s="4"/>
      <c r="AK443" s="4"/>
      <c r="AL443" s="4"/>
      <c r="AM443" s="4"/>
      <c r="AN443" s="4"/>
      <c r="AO443" s="4"/>
      <c r="AP443" s="4"/>
      <c r="AQ443" s="4"/>
      <c r="AR443" s="4"/>
      <c r="AS443" s="4"/>
      <c r="AT443" s="4"/>
      <c r="AU443" s="4"/>
      <c r="AV443" s="4"/>
      <c r="AW443" s="4"/>
      <c r="AX443" s="4"/>
      <c r="AY443" s="4"/>
      <c r="AZ443" s="4"/>
      <c r="BA443" s="4"/>
      <c r="BB443" s="4"/>
      <c r="BC443" s="4"/>
      <c r="BD443" s="4"/>
      <c r="BE443" s="4"/>
      <c r="BF443" s="4"/>
      <c r="BG443" s="4"/>
      <c r="BH443" s="4"/>
      <c r="BI443" s="4"/>
      <c r="BJ443" s="4"/>
      <c r="BK443" s="4"/>
      <c r="BL443" s="4"/>
      <c r="BM443" s="4"/>
      <c r="BN443" s="4"/>
      <c r="BO443" s="4"/>
      <c r="BP443" s="4"/>
      <c r="BQ443" s="4"/>
      <c r="BR443" s="4"/>
      <c r="BS443" s="4"/>
      <c r="BT443" s="4"/>
      <c r="BU443" s="4"/>
      <c r="BV443" s="4"/>
      <c r="BW443" s="4"/>
    </row>
    <row r="444" spans="6:75">
      <c r="F444" s="4"/>
      <c r="G444" s="4"/>
      <c r="H444" s="4"/>
      <c r="I444" s="4"/>
      <c r="J444" s="4"/>
      <c r="K444" s="4"/>
      <c r="L444" s="4"/>
      <c r="M444" s="4"/>
      <c r="N444" s="4"/>
      <c r="O444" s="4"/>
      <c r="P444" s="4"/>
      <c r="Q444" s="4"/>
      <c r="R444" s="4"/>
      <c r="S444" s="25"/>
      <c r="T444" s="4"/>
      <c r="U444" s="4"/>
      <c r="V444" s="4"/>
      <c r="W444" s="4"/>
      <c r="X444" s="4"/>
      <c r="Y444" s="4"/>
      <c r="Z444" s="4"/>
      <c r="AA444" s="4"/>
      <c r="AB444" s="4"/>
      <c r="AC444" s="4"/>
      <c r="AD444" s="4"/>
      <c r="AE444" s="4"/>
      <c r="AF444" s="4"/>
      <c r="AG444" s="4"/>
      <c r="AH444" s="4"/>
      <c r="AI444" s="4"/>
      <c r="AJ444" s="4"/>
      <c r="AK444" s="4"/>
      <c r="AL444" s="4"/>
      <c r="AM444" s="4"/>
      <c r="AN444" s="4"/>
      <c r="AO444" s="4"/>
      <c r="AP444" s="4"/>
      <c r="AQ444" s="4"/>
      <c r="AR444" s="4"/>
      <c r="AS444" s="4"/>
      <c r="AT444" s="4"/>
      <c r="AU444" s="4"/>
      <c r="AV444" s="4"/>
      <c r="AW444" s="4"/>
      <c r="AX444" s="4"/>
      <c r="AY444" s="4"/>
      <c r="AZ444" s="4"/>
      <c r="BA444" s="4"/>
      <c r="BB444" s="4"/>
      <c r="BC444" s="4"/>
      <c r="BD444" s="4"/>
      <c r="BE444" s="4"/>
      <c r="BF444" s="4"/>
      <c r="BG444" s="4"/>
      <c r="BH444" s="4"/>
      <c r="BI444" s="4"/>
      <c r="BJ444" s="4"/>
      <c r="BK444" s="4"/>
      <c r="BL444" s="4"/>
      <c r="BM444" s="4"/>
      <c r="BN444" s="4"/>
      <c r="BO444" s="4"/>
      <c r="BP444" s="4"/>
      <c r="BQ444" s="4"/>
      <c r="BR444" s="4"/>
      <c r="BS444" s="4"/>
      <c r="BT444" s="4"/>
      <c r="BU444" s="4"/>
      <c r="BV444" s="4"/>
      <c r="BW444" s="4"/>
    </row>
    <row r="445" spans="6:75">
      <c r="F445" s="4"/>
      <c r="G445" s="4"/>
      <c r="H445" s="4"/>
      <c r="I445" s="4"/>
      <c r="J445" s="4"/>
      <c r="K445" s="4"/>
      <c r="L445" s="4"/>
      <c r="M445" s="4"/>
      <c r="N445" s="4"/>
      <c r="O445" s="4"/>
      <c r="P445" s="4"/>
      <c r="Q445" s="4"/>
      <c r="R445" s="4"/>
      <c r="S445" s="25"/>
      <c r="T445" s="4"/>
      <c r="U445" s="4"/>
      <c r="V445" s="4"/>
      <c r="W445" s="4"/>
      <c r="X445" s="4"/>
      <c r="Y445" s="4"/>
      <c r="Z445" s="4"/>
      <c r="AA445" s="4"/>
      <c r="AB445" s="4"/>
      <c r="AC445" s="4"/>
      <c r="AD445" s="4"/>
      <c r="AE445" s="4"/>
      <c r="AF445" s="4"/>
      <c r="AG445" s="4"/>
      <c r="AH445" s="4"/>
      <c r="AI445" s="4"/>
      <c r="AJ445" s="4"/>
      <c r="AK445" s="4"/>
      <c r="AL445" s="4"/>
      <c r="AM445" s="4"/>
      <c r="AN445" s="4"/>
      <c r="AO445" s="4"/>
      <c r="AP445" s="4"/>
      <c r="AQ445" s="4"/>
      <c r="AR445" s="4"/>
      <c r="AS445" s="4"/>
      <c r="AT445" s="4"/>
      <c r="AU445" s="4"/>
      <c r="AV445" s="4"/>
      <c r="AW445" s="4"/>
      <c r="AX445" s="4"/>
      <c r="AY445" s="4"/>
      <c r="AZ445" s="4"/>
      <c r="BA445" s="4"/>
      <c r="BB445" s="4"/>
      <c r="BC445" s="4"/>
      <c r="BD445" s="4"/>
      <c r="BE445" s="4"/>
      <c r="BF445" s="4"/>
      <c r="BG445" s="4"/>
      <c r="BH445" s="4"/>
      <c r="BI445" s="4"/>
      <c r="BJ445" s="4"/>
      <c r="BK445" s="4"/>
      <c r="BL445" s="4"/>
      <c r="BM445" s="4"/>
      <c r="BN445" s="4"/>
      <c r="BO445" s="4"/>
      <c r="BP445" s="4"/>
      <c r="BQ445" s="4"/>
      <c r="BR445" s="4"/>
      <c r="BS445" s="4"/>
      <c r="BT445" s="4"/>
      <c r="BU445" s="4"/>
      <c r="BV445" s="4"/>
      <c r="BW445" s="4"/>
    </row>
    <row r="446" spans="6:75">
      <c r="F446" s="4"/>
      <c r="G446" s="4"/>
      <c r="H446" s="4"/>
      <c r="I446" s="4"/>
      <c r="J446" s="4"/>
      <c r="K446" s="4"/>
      <c r="L446" s="4"/>
      <c r="M446" s="4"/>
      <c r="N446" s="4"/>
      <c r="O446" s="4"/>
      <c r="P446" s="4"/>
      <c r="Q446" s="4"/>
      <c r="R446" s="4"/>
      <c r="S446" s="25"/>
      <c r="T446" s="4"/>
      <c r="U446" s="4"/>
      <c r="V446" s="4"/>
      <c r="W446" s="4"/>
      <c r="X446" s="4"/>
      <c r="Y446" s="4"/>
      <c r="Z446" s="4"/>
      <c r="AA446" s="4"/>
      <c r="AB446" s="4"/>
      <c r="AC446" s="4"/>
      <c r="AD446" s="4"/>
      <c r="AE446" s="4"/>
      <c r="AF446" s="4"/>
      <c r="AG446" s="4"/>
      <c r="AH446" s="4"/>
      <c r="AI446" s="4"/>
      <c r="AJ446" s="4"/>
      <c r="AK446" s="4"/>
      <c r="AL446" s="4"/>
      <c r="AM446" s="4"/>
      <c r="AN446" s="4"/>
      <c r="AO446" s="4"/>
      <c r="AP446" s="4"/>
      <c r="AQ446" s="4"/>
      <c r="AR446" s="4"/>
      <c r="AS446" s="4"/>
      <c r="AT446" s="4"/>
      <c r="AU446" s="4"/>
      <c r="AV446" s="4"/>
      <c r="AW446" s="4"/>
      <c r="AX446" s="4"/>
      <c r="AY446" s="4"/>
      <c r="AZ446" s="4"/>
      <c r="BA446" s="4"/>
      <c r="BB446" s="4"/>
      <c r="BC446" s="4"/>
      <c r="BD446" s="4"/>
      <c r="BE446" s="4"/>
      <c r="BF446" s="4"/>
      <c r="BG446" s="4"/>
      <c r="BH446" s="4"/>
      <c r="BI446" s="4"/>
      <c r="BJ446" s="4"/>
      <c r="BK446" s="4"/>
      <c r="BL446" s="4"/>
      <c r="BM446" s="4"/>
      <c r="BN446" s="4"/>
      <c r="BO446" s="4"/>
      <c r="BP446" s="4"/>
      <c r="BQ446" s="4"/>
      <c r="BR446" s="4"/>
      <c r="BS446" s="4"/>
      <c r="BT446" s="4"/>
      <c r="BU446" s="4"/>
      <c r="BV446" s="4"/>
      <c r="BW446" s="4"/>
    </row>
    <row r="447" spans="6:75">
      <c r="F447" s="4"/>
      <c r="G447" s="4"/>
      <c r="H447" s="4"/>
      <c r="I447" s="4"/>
      <c r="J447" s="4"/>
      <c r="K447" s="4"/>
      <c r="L447" s="4"/>
      <c r="M447" s="4"/>
      <c r="N447" s="4"/>
      <c r="O447" s="4"/>
      <c r="P447" s="4"/>
      <c r="Q447" s="4"/>
      <c r="R447" s="4"/>
      <c r="S447" s="25"/>
      <c r="T447" s="4"/>
      <c r="U447" s="4"/>
      <c r="V447" s="4"/>
      <c r="W447" s="4"/>
      <c r="X447" s="4"/>
      <c r="Y447" s="4"/>
      <c r="Z447" s="4"/>
      <c r="AA447" s="4"/>
      <c r="AB447" s="4"/>
      <c r="AC447" s="4"/>
      <c r="AD447" s="4"/>
      <c r="AE447" s="4"/>
      <c r="AF447" s="4"/>
      <c r="AG447" s="4"/>
      <c r="AH447" s="4"/>
      <c r="AI447" s="4"/>
      <c r="AJ447" s="4"/>
      <c r="AK447" s="4"/>
      <c r="AL447" s="4"/>
      <c r="AM447" s="4"/>
      <c r="AN447" s="4"/>
      <c r="AO447" s="4"/>
      <c r="AP447" s="4"/>
      <c r="AQ447" s="4"/>
      <c r="AR447" s="4"/>
      <c r="AS447" s="4"/>
      <c r="AT447" s="4"/>
      <c r="AU447" s="4"/>
      <c r="AV447" s="4"/>
      <c r="AW447" s="4"/>
      <c r="AX447" s="4"/>
      <c r="AY447" s="4"/>
      <c r="AZ447" s="4"/>
      <c r="BA447" s="4"/>
      <c r="BB447" s="4"/>
      <c r="BC447" s="4"/>
      <c r="BD447" s="4"/>
      <c r="BE447" s="4"/>
      <c r="BF447" s="4"/>
      <c r="BG447" s="4"/>
      <c r="BH447" s="4"/>
      <c r="BI447" s="4"/>
      <c r="BJ447" s="4"/>
      <c r="BK447" s="4"/>
      <c r="BL447" s="4"/>
      <c r="BM447" s="4"/>
      <c r="BN447" s="4"/>
      <c r="BO447" s="4"/>
      <c r="BP447" s="4"/>
      <c r="BQ447" s="4"/>
      <c r="BR447" s="4"/>
      <c r="BS447" s="4"/>
      <c r="BT447" s="4"/>
      <c r="BU447" s="4"/>
      <c r="BV447" s="4"/>
      <c r="BW447" s="4"/>
    </row>
    <row r="448" spans="6:75">
      <c r="F448" s="4"/>
      <c r="G448" s="4"/>
      <c r="H448" s="4"/>
      <c r="I448" s="4"/>
      <c r="J448" s="4"/>
      <c r="K448" s="4"/>
      <c r="L448" s="4"/>
      <c r="M448" s="4"/>
      <c r="N448" s="4"/>
      <c r="O448" s="4"/>
      <c r="P448" s="4"/>
      <c r="Q448" s="4"/>
      <c r="R448" s="4"/>
      <c r="S448" s="25"/>
      <c r="T448" s="4"/>
      <c r="U448" s="4"/>
      <c r="V448" s="4"/>
      <c r="W448" s="4"/>
      <c r="X448" s="4"/>
      <c r="Y448" s="4"/>
      <c r="Z448" s="4"/>
      <c r="AA448" s="4"/>
      <c r="AB448" s="4"/>
      <c r="AC448" s="4"/>
      <c r="AD448" s="4"/>
      <c r="AE448" s="4"/>
      <c r="AF448" s="4"/>
      <c r="AG448" s="4"/>
      <c r="AH448" s="4"/>
      <c r="AI448" s="4"/>
      <c r="AJ448" s="4"/>
      <c r="AK448" s="4"/>
      <c r="AL448" s="4"/>
      <c r="AM448" s="4"/>
      <c r="AN448" s="4"/>
      <c r="AO448" s="4"/>
      <c r="AP448" s="4"/>
      <c r="AQ448" s="4"/>
      <c r="AR448" s="4"/>
      <c r="AS448" s="4"/>
      <c r="AT448" s="4"/>
      <c r="AU448" s="4"/>
      <c r="AV448" s="4"/>
      <c r="AW448" s="4"/>
      <c r="AX448" s="4"/>
      <c r="AY448" s="4"/>
      <c r="AZ448" s="4"/>
      <c r="BA448" s="4"/>
      <c r="BB448" s="4"/>
      <c r="BC448" s="4"/>
      <c r="BD448" s="4"/>
      <c r="BE448" s="4"/>
      <c r="BF448" s="4"/>
      <c r="BG448" s="4"/>
      <c r="BH448" s="4"/>
      <c r="BI448" s="4"/>
      <c r="BJ448" s="4"/>
      <c r="BK448" s="4"/>
      <c r="BL448" s="4"/>
      <c r="BM448" s="4"/>
      <c r="BN448" s="4"/>
      <c r="BO448" s="4"/>
      <c r="BP448" s="4"/>
      <c r="BQ448" s="4"/>
      <c r="BR448" s="4"/>
      <c r="BS448" s="4"/>
      <c r="BT448" s="4"/>
      <c r="BU448" s="4"/>
      <c r="BV448" s="4"/>
      <c r="BW448" s="4"/>
    </row>
    <row r="449" spans="6:75">
      <c r="F449" s="4"/>
      <c r="G449" s="4"/>
      <c r="H449" s="4"/>
      <c r="I449" s="4"/>
      <c r="J449" s="4"/>
      <c r="K449" s="4"/>
      <c r="L449" s="4"/>
      <c r="M449" s="4"/>
      <c r="N449" s="4"/>
      <c r="O449" s="4"/>
      <c r="P449" s="4"/>
      <c r="Q449" s="4"/>
      <c r="R449" s="4"/>
      <c r="S449" s="25"/>
      <c r="T449" s="4"/>
      <c r="U449" s="4"/>
      <c r="V449" s="4"/>
      <c r="W449" s="4"/>
      <c r="X449" s="4"/>
      <c r="Y449" s="4"/>
      <c r="Z449" s="4"/>
      <c r="AA449" s="4"/>
      <c r="AB449" s="4"/>
      <c r="AC449" s="4"/>
      <c r="AD449" s="4"/>
      <c r="AE449" s="4"/>
      <c r="AF449" s="4"/>
      <c r="AG449" s="4"/>
      <c r="AH449" s="4"/>
      <c r="AI449" s="4"/>
      <c r="AJ449" s="4"/>
      <c r="AK449" s="4"/>
      <c r="AL449" s="4"/>
      <c r="AM449" s="4"/>
      <c r="AN449" s="4"/>
      <c r="AO449" s="4"/>
      <c r="AP449" s="4"/>
      <c r="AQ449" s="4"/>
      <c r="AR449" s="4"/>
      <c r="AS449" s="4"/>
      <c r="AT449" s="4"/>
      <c r="AU449" s="4"/>
      <c r="AV449" s="4"/>
      <c r="AW449" s="4"/>
      <c r="AX449" s="4"/>
      <c r="AY449" s="4"/>
      <c r="AZ449" s="4"/>
      <c r="BA449" s="4"/>
      <c r="BB449" s="4"/>
      <c r="BC449" s="4"/>
      <c r="BD449" s="4"/>
      <c r="BE449" s="4"/>
      <c r="BF449" s="4"/>
      <c r="BG449" s="4"/>
      <c r="BH449" s="4"/>
      <c r="BI449" s="4"/>
      <c r="BJ449" s="4"/>
      <c r="BK449" s="4"/>
      <c r="BL449" s="4"/>
      <c r="BM449" s="4"/>
      <c r="BN449" s="4"/>
      <c r="BO449" s="4"/>
      <c r="BP449" s="4"/>
      <c r="BQ449" s="4"/>
      <c r="BR449" s="4"/>
      <c r="BS449" s="4"/>
      <c r="BT449" s="4"/>
      <c r="BU449" s="4"/>
      <c r="BV449" s="4"/>
      <c r="BW449" s="4"/>
    </row>
    <row r="450" spans="6:75">
      <c r="F450" s="4"/>
      <c r="G450" s="4"/>
      <c r="H450" s="4"/>
      <c r="I450" s="4"/>
      <c r="J450" s="4"/>
      <c r="K450" s="4"/>
      <c r="L450" s="4"/>
      <c r="M450" s="4"/>
      <c r="N450" s="4"/>
      <c r="O450" s="4"/>
      <c r="P450" s="4"/>
      <c r="Q450" s="4"/>
      <c r="R450" s="4"/>
      <c r="S450" s="25"/>
      <c r="T450" s="4"/>
      <c r="U450" s="4"/>
      <c r="V450" s="4"/>
      <c r="W450" s="4"/>
      <c r="X450" s="4"/>
      <c r="Y450" s="4"/>
      <c r="Z450" s="4"/>
      <c r="AA450" s="4"/>
      <c r="AB450" s="4"/>
      <c r="AC450" s="4"/>
      <c r="AD450" s="4"/>
      <c r="AE450" s="4"/>
      <c r="AF450" s="4"/>
      <c r="AG450" s="4"/>
      <c r="AH450" s="4"/>
      <c r="AI450" s="4"/>
      <c r="AJ450" s="4"/>
      <c r="AK450" s="4"/>
      <c r="AL450" s="4"/>
      <c r="AM450" s="4"/>
      <c r="AN450" s="4"/>
      <c r="AO450" s="4"/>
      <c r="AP450" s="4"/>
      <c r="AQ450" s="4"/>
      <c r="AR450" s="4"/>
      <c r="AS450" s="4"/>
      <c r="AT450" s="4"/>
      <c r="AU450" s="4"/>
      <c r="AV450" s="4"/>
      <c r="AW450" s="4"/>
      <c r="AX450" s="4"/>
      <c r="AY450" s="4"/>
      <c r="AZ450" s="4"/>
      <c r="BA450" s="4"/>
      <c r="BB450" s="4"/>
      <c r="BC450" s="4"/>
      <c r="BD450" s="4"/>
      <c r="BE450" s="4"/>
      <c r="BF450" s="4"/>
      <c r="BG450" s="4"/>
      <c r="BH450" s="4"/>
      <c r="BI450" s="4"/>
      <c r="BJ450" s="4"/>
      <c r="BK450" s="4"/>
      <c r="BL450" s="4"/>
      <c r="BM450" s="4"/>
      <c r="BN450" s="4"/>
      <c r="BO450" s="4"/>
      <c r="BP450" s="4"/>
      <c r="BQ450" s="4"/>
      <c r="BR450" s="4"/>
      <c r="BS450" s="4"/>
      <c r="BT450" s="4"/>
      <c r="BU450" s="4"/>
      <c r="BV450" s="4"/>
      <c r="BW450" s="4"/>
    </row>
    <row r="451" spans="6:75">
      <c r="F451" s="4"/>
      <c r="G451" s="4"/>
      <c r="H451" s="4"/>
      <c r="I451" s="4"/>
      <c r="J451" s="4"/>
      <c r="K451" s="4"/>
      <c r="L451" s="4"/>
      <c r="M451" s="4"/>
      <c r="N451" s="4"/>
      <c r="O451" s="4"/>
      <c r="P451" s="4"/>
      <c r="Q451" s="4"/>
      <c r="R451" s="4"/>
      <c r="S451" s="25"/>
      <c r="T451" s="4"/>
      <c r="U451" s="4"/>
      <c r="V451" s="4"/>
      <c r="W451" s="4"/>
      <c r="X451" s="4"/>
      <c r="Y451" s="4"/>
      <c r="Z451" s="4"/>
      <c r="AA451" s="4"/>
      <c r="AB451" s="4"/>
      <c r="AC451" s="4"/>
      <c r="AD451" s="4"/>
      <c r="AE451" s="4"/>
      <c r="AF451" s="4"/>
      <c r="AG451" s="4"/>
      <c r="AH451" s="4"/>
      <c r="AI451" s="4"/>
      <c r="AJ451" s="4"/>
      <c r="AK451" s="4"/>
      <c r="AL451" s="4"/>
      <c r="AM451" s="4"/>
      <c r="AN451" s="4"/>
      <c r="AO451" s="4"/>
      <c r="AP451" s="4"/>
      <c r="AQ451" s="4"/>
      <c r="AR451" s="4"/>
      <c r="AS451" s="4"/>
      <c r="AT451" s="4"/>
      <c r="AU451" s="4"/>
      <c r="AV451" s="4"/>
      <c r="AW451" s="4"/>
      <c r="AX451" s="4"/>
      <c r="AY451" s="4"/>
      <c r="AZ451" s="4"/>
      <c r="BA451" s="4"/>
      <c r="BB451" s="4"/>
      <c r="BC451" s="4"/>
      <c r="BD451" s="4"/>
      <c r="BE451" s="4"/>
      <c r="BF451" s="4"/>
      <c r="BG451" s="4"/>
      <c r="BH451" s="4"/>
      <c r="BI451" s="4"/>
      <c r="BJ451" s="4"/>
      <c r="BK451" s="4"/>
      <c r="BL451" s="4"/>
      <c r="BM451" s="4"/>
      <c r="BN451" s="4"/>
      <c r="BO451" s="4"/>
      <c r="BP451" s="4"/>
      <c r="BQ451" s="4"/>
      <c r="BR451" s="4"/>
      <c r="BS451" s="4"/>
      <c r="BT451" s="4"/>
      <c r="BU451" s="4"/>
      <c r="BV451" s="4"/>
      <c r="BW451" s="4"/>
    </row>
    <row r="452" spans="6:75">
      <c r="F452" s="4"/>
      <c r="G452" s="4"/>
      <c r="H452" s="4"/>
      <c r="I452" s="4"/>
      <c r="J452" s="4"/>
      <c r="K452" s="4"/>
      <c r="L452" s="4"/>
      <c r="M452" s="4"/>
      <c r="N452" s="4"/>
      <c r="O452" s="4"/>
      <c r="P452" s="4"/>
      <c r="Q452" s="4"/>
      <c r="R452" s="4"/>
      <c r="S452" s="25"/>
      <c r="T452" s="4"/>
      <c r="U452" s="4"/>
      <c r="V452" s="4"/>
      <c r="W452" s="4"/>
      <c r="X452" s="4"/>
      <c r="Y452" s="4"/>
      <c r="Z452" s="4"/>
      <c r="AA452" s="4"/>
      <c r="AB452" s="4"/>
      <c r="AC452" s="4"/>
      <c r="AD452" s="4"/>
      <c r="AE452" s="4"/>
      <c r="AF452" s="4"/>
      <c r="AG452" s="4"/>
      <c r="AH452" s="4"/>
      <c r="AI452" s="4"/>
      <c r="AJ452" s="4"/>
      <c r="AK452" s="4"/>
      <c r="AL452" s="4"/>
      <c r="AM452" s="4"/>
      <c r="AN452" s="4"/>
      <c r="AO452" s="4"/>
      <c r="AP452" s="4"/>
      <c r="AQ452" s="4"/>
      <c r="AR452" s="4"/>
      <c r="AS452" s="4"/>
      <c r="AT452" s="4"/>
      <c r="AU452" s="4"/>
      <c r="AV452" s="4"/>
      <c r="AW452" s="4"/>
      <c r="AX452" s="4"/>
      <c r="AY452" s="4"/>
      <c r="AZ452" s="4"/>
      <c r="BA452" s="4"/>
      <c r="BB452" s="4"/>
      <c r="BC452" s="4"/>
      <c r="BD452" s="4"/>
      <c r="BE452" s="4"/>
      <c r="BF452" s="4"/>
      <c r="BG452" s="4"/>
      <c r="BH452" s="4"/>
      <c r="BI452" s="4"/>
      <c r="BJ452" s="4"/>
      <c r="BK452" s="4"/>
      <c r="BL452" s="4"/>
      <c r="BM452" s="4"/>
      <c r="BN452" s="4"/>
      <c r="BO452" s="4"/>
      <c r="BP452" s="4"/>
      <c r="BQ452" s="4"/>
      <c r="BR452" s="4"/>
      <c r="BS452" s="4"/>
      <c r="BT452" s="4"/>
      <c r="BU452" s="4"/>
      <c r="BV452" s="4"/>
      <c r="BW452" s="4"/>
    </row>
    <row r="453" spans="6:75">
      <c r="F453" s="4"/>
      <c r="G453" s="4"/>
      <c r="H453" s="4"/>
      <c r="I453" s="4"/>
      <c r="J453" s="4"/>
      <c r="K453" s="4"/>
      <c r="L453" s="4"/>
      <c r="M453" s="4"/>
      <c r="N453" s="4"/>
      <c r="O453" s="4"/>
      <c r="P453" s="4"/>
      <c r="Q453" s="4"/>
      <c r="R453" s="4"/>
      <c r="S453" s="25"/>
      <c r="T453" s="4"/>
      <c r="U453" s="4"/>
      <c r="V453" s="4"/>
      <c r="W453" s="4"/>
      <c r="X453" s="4"/>
      <c r="Y453" s="4"/>
      <c r="Z453" s="4"/>
      <c r="AA453" s="4"/>
      <c r="AB453" s="4"/>
      <c r="AC453" s="4"/>
      <c r="AD453" s="4"/>
      <c r="AE453" s="4"/>
      <c r="AF453" s="4"/>
      <c r="AG453" s="4"/>
      <c r="AH453" s="4"/>
      <c r="AI453" s="4"/>
      <c r="AJ453" s="4"/>
      <c r="AK453" s="4"/>
      <c r="AL453" s="4"/>
      <c r="AM453" s="4"/>
      <c r="AN453" s="4"/>
      <c r="AO453" s="4"/>
      <c r="AP453" s="4"/>
      <c r="AQ453" s="4"/>
      <c r="AR453" s="4"/>
      <c r="AS453" s="4"/>
      <c r="AT453" s="4"/>
      <c r="AU453" s="4"/>
      <c r="AV453" s="4"/>
      <c r="AW453" s="4"/>
      <c r="AX453" s="4"/>
      <c r="AY453" s="4"/>
      <c r="AZ453" s="4"/>
      <c r="BA453" s="4"/>
      <c r="BB453" s="4"/>
      <c r="BC453" s="4"/>
      <c r="BD453" s="4"/>
      <c r="BE453" s="4"/>
      <c r="BF453" s="4"/>
      <c r="BG453" s="4"/>
      <c r="BH453" s="4"/>
      <c r="BI453" s="4"/>
      <c r="BJ453" s="4"/>
      <c r="BK453" s="4"/>
      <c r="BL453" s="4"/>
      <c r="BM453" s="4"/>
      <c r="BN453" s="4"/>
      <c r="BO453" s="4"/>
      <c r="BP453" s="4"/>
      <c r="BQ453" s="4"/>
      <c r="BR453" s="4"/>
      <c r="BS453" s="4"/>
      <c r="BT453" s="4"/>
      <c r="BU453" s="4"/>
      <c r="BV453" s="4"/>
      <c r="BW453" s="4"/>
    </row>
    <row r="454" spans="6:75">
      <c r="F454" s="4"/>
      <c r="G454" s="4"/>
      <c r="H454" s="4"/>
      <c r="I454" s="4"/>
      <c r="J454" s="4"/>
      <c r="K454" s="4"/>
      <c r="L454" s="4"/>
      <c r="M454" s="4"/>
      <c r="N454" s="4"/>
      <c r="O454" s="4"/>
      <c r="P454" s="4"/>
      <c r="Q454" s="4"/>
      <c r="R454" s="4"/>
      <c r="S454" s="25"/>
      <c r="T454" s="4"/>
      <c r="U454" s="4"/>
      <c r="V454" s="4"/>
      <c r="W454" s="4"/>
      <c r="X454" s="4"/>
      <c r="Y454" s="4"/>
      <c r="Z454" s="4"/>
      <c r="AA454" s="4"/>
      <c r="AB454" s="4"/>
      <c r="AC454" s="4"/>
      <c r="AD454" s="4"/>
      <c r="AE454" s="4"/>
      <c r="AF454" s="4"/>
      <c r="AG454" s="4"/>
      <c r="AH454" s="4"/>
      <c r="AI454" s="4"/>
      <c r="AJ454" s="4"/>
      <c r="AK454" s="4"/>
      <c r="AL454" s="4"/>
      <c r="AM454" s="4"/>
      <c r="AN454" s="4"/>
      <c r="AO454" s="4"/>
      <c r="AP454" s="4"/>
      <c r="AQ454" s="4"/>
      <c r="AR454" s="4"/>
      <c r="AS454" s="4"/>
      <c r="AT454" s="4"/>
      <c r="AU454" s="4"/>
      <c r="AV454" s="4"/>
      <c r="AW454" s="4"/>
      <c r="AX454" s="4"/>
      <c r="AY454" s="4"/>
      <c r="AZ454" s="4"/>
      <c r="BA454" s="4"/>
      <c r="BB454" s="4"/>
      <c r="BC454" s="4"/>
      <c r="BD454" s="4"/>
      <c r="BE454" s="4"/>
      <c r="BF454" s="4"/>
      <c r="BG454" s="4"/>
      <c r="BH454" s="4"/>
      <c r="BI454" s="4"/>
      <c r="BJ454" s="4"/>
      <c r="BK454" s="4"/>
      <c r="BL454" s="4"/>
      <c r="BM454" s="4"/>
      <c r="BN454" s="4"/>
      <c r="BO454" s="4"/>
      <c r="BP454" s="4"/>
      <c r="BQ454" s="4"/>
      <c r="BR454" s="4"/>
      <c r="BS454" s="4"/>
      <c r="BT454" s="4"/>
      <c r="BU454" s="4"/>
      <c r="BV454" s="4"/>
      <c r="BW454" s="4"/>
    </row>
    <row r="455" spans="6:75">
      <c r="F455" s="4"/>
      <c r="G455" s="4"/>
      <c r="H455" s="4"/>
      <c r="I455" s="4"/>
      <c r="J455" s="4"/>
      <c r="K455" s="4"/>
      <c r="L455" s="4"/>
      <c r="M455" s="4"/>
      <c r="N455" s="4"/>
      <c r="O455" s="4"/>
      <c r="P455" s="4"/>
      <c r="Q455" s="4"/>
      <c r="R455" s="4"/>
      <c r="S455" s="25"/>
      <c r="T455" s="4"/>
      <c r="U455" s="4"/>
      <c r="V455" s="4"/>
      <c r="W455" s="4"/>
      <c r="X455" s="4"/>
      <c r="Y455" s="4"/>
      <c r="Z455" s="4"/>
      <c r="AA455" s="4"/>
      <c r="AB455" s="4"/>
      <c r="AC455" s="4"/>
      <c r="AD455" s="4"/>
      <c r="AE455" s="4"/>
      <c r="AF455" s="4"/>
      <c r="AG455" s="4"/>
      <c r="AH455" s="4"/>
      <c r="AI455" s="4"/>
      <c r="AJ455" s="4"/>
      <c r="AK455" s="4"/>
      <c r="AL455" s="4"/>
      <c r="AM455" s="4"/>
      <c r="AN455" s="4"/>
      <c r="AO455" s="4"/>
      <c r="AP455" s="4"/>
      <c r="AQ455" s="4"/>
      <c r="AR455" s="4"/>
      <c r="AS455" s="4"/>
      <c r="AT455" s="4"/>
      <c r="AU455" s="4"/>
      <c r="AV455" s="4"/>
      <c r="AW455" s="4"/>
      <c r="AX455" s="4"/>
      <c r="AY455" s="4"/>
      <c r="AZ455" s="4"/>
      <c r="BA455" s="4"/>
      <c r="BB455" s="4"/>
      <c r="BC455" s="4"/>
      <c r="BD455" s="4"/>
      <c r="BE455" s="4"/>
      <c r="BF455" s="4"/>
      <c r="BG455" s="4"/>
      <c r="BH455" s="4"/>
      <c r="BI455" s="4"/>
      <c r="BJ455" s="4"/>
      <c r="BK455" s="4"/>
      <c r="BL455" s="4"/>
      <c r="BM455" s="4"/>
      <c r="BN455" s="4"/>
      <c r="BO455" s="4"/>
      <c r="BP455" s="4"/>
      <c r="BQ455" s="4"/>
      <c r="BR455" s="4"/>
      <c r="BS455" s="4"/>
      <c r="BT455" s="4"/>
      <c r="BU455" s="4"/>
      <c r="BV455" s="4"/>
      <c r="BW455" s="4"/>
    </row>
    <row r="456" spans="6:75">
      <c r="F456" s="4"/>
      <c r="G456" s="4"/>
      <c r="H456" s="4"/>
      <c r="I456" s="4"/>
      <c r="J456" s="4"/>
      <c r="K456" s="4"/>
      <c r="L456" s="4"/>
      <c r="M456" s="4"/>
      <c r="N456" s="4"/>
      <c r="O456" s="4"/>
      <c r="P456" s="4"/>
      <c r="Q456" s="4"/>
      <c r="R456" s="4"/>
      <c r="S456" s="25"/>
      <c r="T456" s="4"/>
      <c r="U456" s="4"/>
      <c r="V456" s="4"/>
      <c r="W456" s="4"/>
      <c r="X456" s="4"/>
      <c r="Y456" s="4"/>
      <c r="Z456" s="4"/>
      <c r="AA456" s="4"/>
      <c r="AB456" s="4"/>
      <c r="AC456" s="4"/>
      <c r="AD456" s="4"/>
      <c r="AE456" s="4"/>
      <c r="AF456" s="4"/>
      <c r="AG456" s="4"/>
      <c r="AH456" s="4"/>
      <c r="AI456" s="4"/>
      <c r="AJ456" s="4"/>
      <c r="AK456" s="4"/>
      <c r="AL456" s="4"/>
      <c r="AM456" s="4"/>
      <c r="AN456" s="4"/>
      <c r="AO456" s="4"/>
      <c r="AP456" s="4"/>
      <c r="AQ456" s="4"/>
      <c r="AR456" s="4"/>
      <c r="AS456" s="4"/>
      <c r="AT456" s="4"/>
      <c r="AU456" s="4"/>
      <c r="AV456" s="4"/>
      <c r="AW456" s="4"/>
      <c r="AX456" s="4"/>
      <c r="AY456" s="4"/>
      <c r="AZ456" s="4"/>
      <c r="BA456" s="4"/>
      <c r="BB456" s="4"/>
      <c r="BC456" s="4"/>
      <c r="BD456" s="4"/>
      <c r="BE456" s="4"/>
      <c r="BF456" s="4"/>
      <c r="BG456" s="4"/>
      <c r="BH456" s="4"/>
      <c r="BI456" s="4"/>
      <c r="BJ456" s="4"/>
      <c r="BK456" s="4"/>
      <c r="BL456" s="4"/>
      <c r="BM456" s="4"/>
      <c r="BN456" s="4"/>
      <c r="BO456" s="4"/>
      <c r="BP456" s="4"/>
      <c r="BQ456" s="4"/>
      <c r="BR456" s="4"/>
      <c r="BS456" s="4"/>
      <c r="BT456" s="4"/>
      <c r="BU456" s="4"/>
      <c r="BV456" s="4"/>
      <c r="BW456" s="4"/>
    </row>
    <row r="457" spans="6:75">
      <c r="F457" s="4"/>
      <c r="G457" s="4"/>
      <c r="H457" s="4"/>
      <c r="I457" s="4"/>
      <c r="J457" s="4"/>
      <c r="K457" s="4"/>
      <c r="L457" s="4"/>
      <c r="M457" s="4"/>
      <c r="N457" s="4"/>
      <c r="O457" s="4"/>
      <c r="P457" s="4"/>
      <c r="Q457" s="4"/>
      <c r="R457" s="4"/>
      <c r="S457" s="25"/>
      <c r="T457" s="4"/>
      <c r="U457" s="4"/>
      <c r="V457" s="4"/>
      <c r="W457" s="4"/>
      <c r="X457" s="4"/>
      <c r="Y457" s="4"/>
      <c r="Z457" s="4"/>
      <c r="AA457" s="4"/>
      <c r="AB457" s="4"/>
      <c r="AC457" s="4"/>
      <c r="AD457" s="4"/>
      <c r="AE457" s="4"/>
      <c r="AF457" s="4"/>
      <c r="AG457" s="4"/>
      <c r="AH457" s="4"/>
      <c r="AI457" s="4"/>
      <c r="AJ457" s="4"/>
      <c r="AK457" s="4"/>
      <c r="AL457" s="4"/>
      <c r="AM457" s="4"/>
      <c r="AN457" s="4"/>
      <c r="AO457" s="4"/>
      <c r="AP457" s="4"/>
      <c r="AQ457" s="4"/>
      <c r="AR457" s="4"/>
      <c r="AS457" s="4"/>
      <c r="AT457" s="4"/>
      <c r="AU457" s="4"/>
      <c r="AV457" s="4"/>
      <c r="AW457" s="4"/>
      <c r="AX457" s="4"/>
      <c r="AY457" s="4"/>
      <c r="AZ457" s="4"/>
      <c r="BA457" s="4"/>
      <c r="BB457" s="4"/>
      <c r="BC457" s="4"/>
      <c r="BD457" s="4"/>
      <c r="BE457" s="4"/>
      <c r="BF457" s="4"/>
      <c r="BG457" s="4"/>
      <c r="BH457" s="4"/>
      <c r="BI457" s="4"/>
      <c r="BJ457" s="4"/>
      <c r="BK457" s="4"/>
      <c r="BL457" s="4"/>
      <c r="BM457" s="4"/>
      <c r="BN457" s="4"/>
      <c r="BO457" s="4"/>
      <c r="BP457" s="4"/>
      <c r="BQ457" s="4"/>
      <c r="BR457" s="4"/>
      <c r="BS457" s="4"/>
      <c r="BT457" s="4"/>
      <c r="BU457" s="4"/>
      <c r="BV457" s="4"/>
      <c r="BW457" s="4"/>
    </row>
    <row r="458" spans="6:75">
      <c r="F458" s="4"/>
      <c r="G458" s="4"/>
      <c r="H458" s="4"/>
      <c r="I458" s="4"/>
      <c r="J458" s="4"/>
      <c r="K458" s="4"/>
      <c r="L458" s="4"/>
      <c r="M458" s="4"/>
      <c r="N458" s="4"/>
      <c r="O458" s="4"/>
      <c r="P458" s="4"/>
      <c r="Q458" s="4"/>
      <c r="R458" s="4"/>
      <c r="S458" s="25"/>
      <c r="T458" s="4"/>
      <c r="U458" s="4"/>
      <c r="V458" s="4"/>
      <c r="W458" s="4"/>
      <c r="X458" s="4"/>
      <c r="Y458" s="4"/>
      <c r="Z458" s="4"/>
      <c r="AA458" s="4"/>
      <c r="AB458" s="4"/>
      <c r="AC458" s="4"/>
      <c r="AD458" s="4"/>
      <c r="AE458" s="4"/>
      <c r="AF458" s="4"/>
      <c r="AG458" s="4"/>
      <c r="AH458" s="4"/>
      <c r="AI458" s="4"/>
      <c r="AJ458" s="4"/>
      <c r="AK458" s="4"/>
      <c r="AL458" s="4"/>
      <c r="AM458" s="4"/>
      <c r="AN458" s="4"/>
      <c r="AO458" s="4"/>
      <c r="AP458" s="4"/>
      <c r="AQ458" s="4"/>
      <c r="AR458" s="4"/>
      <c r="AS458" s="4"/>
      <c r="AT458" s="4"/>
      <c r="AU458" s="4"/>
      <c r="AV458" s="4"/>
      <c r="AW458" s="4"/>
      <c r="AX458" s="4"/>
      <c r="AY458" s="4"/>
      <c r="AZ458" s="4"/>
      <c r="BA458" s="4"/>
      <c r="BB458" s="4"/>
      <c r="BC458" s="4"/>
      <c r="BD458" s="4"/>
      <c r="BE458" s="4"/>
      <c r="BF458" s="4"/>
      <c r="BG458" s="4"/>
      <c r="BH458" s="4"/>
      <c r="BI458" s="4"/>
      <c r="BJ458" s="4"/>
      <c r="BK458" s="4"/>
      <c r="BL458" s="4"/>
      <c r="BM458" s="4"/>
      <c r="BN458" s="4"/>
      <c r="BO458" s="4"/>
      <c r="BP458" s="4"/>
      <c r="BQ458" s="4"/>
      <c r="BR458" s="4"/>
      <c r="BS458" s="4"/>
      <c r="BT458" s="4"/>
      <c r="BU458" s="4"/>
      <c r="BV458" s="4"/>
      <c r="BW458" s="4"/>
    </row>
    <row r="459" spans="6:75">
      <c r="F459" s="4"/>
      <c r="G459" s="4"/>
      <c r="H459" s="4"/>
      <c r="I459" s="4"/>
      <c r="J459" s="4"/>
      <c r="K459" s="4"/>
      <c r="L459" s="4"/>
      <c r="M459" s="4"/>
      <c r="N459" s="4"/>
      <c r="O459" s="4"/>
      <c r="P459" s="4"/>
      <c r="Q459" s="4"/>
      <c r="R459" s="4"/>
      <c r="S459" s="25"/>
      <c r="T459" s="4"/>
      <c r="U459" s="4"/>
      <c r="V459" s="4"/>
      <c r="W459" s="4"/>
      <c r="X459" s="4"/>
      <c r="Y459" s="4"/>
      <c r="Z459" s="4"/>
      <c r="AA459" s="4"/>
      <c r="AB459" s="4"/>
      <c r="AC459" s="4"/>
      <c r="AD459" s="4"/>
      <c r="AE459" s="4"/>
      <c r="AF459" s="4"/>
      <c r="AG459" s="4"/>
      <c r="AH459" s="4"/>
      <c r="AI459" s="4"/>
      <c r="AJ459" s="4"/>
      <c r="AK459" s="4"/>
      <c r="AL459" s="4"/>
      <c r="AM459" s="4"/>
      <c r="AN459" s="4"/>
      <c r="AO459" s="4"/>
      <c r="AP459" s="4"/>
      <c r="AQ459" s="4"/>
      <c r="AR459" s="4"/>
      <c r="AS459" s="4"/>
      <c r="AT459" s="4"/>
      <c r="AU459" s="4"/>
      <c r="AV459" s="4"/>
      <c r="AW459" s="4"/>
      <c r="AX459" s="4"/>
      <c r="AY459" s="4"/>
      <c r="AZ459" s="4"/>
      <c r="BA459" s="4"/>
      <c r="BB459" s="4"/>
      <c r="BC459" s="4"/>
      <c r="BD459" s="4"/>
      <c r="BE459" s="4"/>
      <c r="BF459" s="4"/>
      <c r="BG459" s="4"/>
      <c r="BH459" s="4"/>
      <c r="BI459" s="4"/>
      <c r="BJ459" s="4"/>
      <c r="BK459" s="4"/>
      <c r="BL459" s="4"/>
      <c r="BM459" s="4"/>
      <c r="BN459" s="4"/>
      <c r="BO459" s="4"/>
      <c r="BP459" s="4"/>
      <c r="BQ459" s="4"/>
      <c r="BR459" s="4"/>
      <c r="BS459" s="4"/>
      <c r="BT459" s="4"/>
      <c r="BU459" s="4"/>
      <c r="BV459" s="4"/>
      <c r="BW459" s="4"/>
    </row>
    <row r="460" spans="6:75">
      <c r="F460" s="4"/>
      <c r="G460" s="4"/>
      <c r="H460" s="4"/>
      <c r="I460" s="4"/>
      <c r="J460" s="4"/>
      <c r="K460" s="4"/>
      <c r="L460" s="4"/>
      <c r="M460" s="4"/>
      <c r="N460" s="4"/>
      <c r="O460" s="4"/>
      <c r="P460" s="4"/>
      <c r="Q460" s="4"/>
      <c r="R460" s="4"/>
      <c r="S460" s="25"/>
      <c r="T460" s="4"/>
      <c r="U460" s="4"/>
      <c r="V460" s="4"/>
      <c r="W460" s="4"/>
      <c r="X460" s="4"/>
      <c r="Y460" s="4"/>
      <c r="Z460" s="4"/>
      <c r="AA460" s="4"/>
      <c r="AB460" s="4"/>
      <c r="AC460" s="4"/>
      <c r="AD460" s="4"/>
      <c r="AE460" s="4"/>
      <c r="AF460" s="4"/>
      <c r="AG460" s="4"/>
      <c r="AH460" s="4"/>
      <c r="AI460" s="4"/>
      <c r="AJ460" s="4"/>
      <c r="AK460" s="4"/>
      <c r="AL460" s="4"/>
      <c r="AM460" s="4"/>
      <c r="AN460" s="4"/>
      <c r="AO460" s="4"/>
      <c r="AP460" s="4"/>
      <c r="AQ460" s="4"/>
      <c r="AR460" s="4"/>
      <c r="AS460" s="4"/>
      <c r="AT460" s="4"/>
      <c r="AU460" s="4"/>
      <c r="AV460" s="4"/>
      <c r="AW460" s="4"/>
      <c r="AX460" s="4"/>
      <c r="AY460" s="4"/>
      <c r="AZ460" s="4"/>
      <c r="BA460" s="4"/>
      <c r="BB460" s="4"/>
      <c r="BC460" s="4"/>
      <c r="BD460" s="4"/>
      <c r="BE460" s="4"/>
      <c r="BF460" s="4"/>
      <c r="BG460" s="4"/>
      <c r="BH460" s="4"/>
      <c r="BI460" s="4"/>
      <c r="BJ460" s="4"/>
      <c r="BK460" s="4"/>
      <c r="BL460" s="4"/>
      <c r="BM460" s="4"/>
      <c r="BN460" s="4"/>
      <c r="BO460" s="4"/>
      <c r="BP460" s="4"/>
      <c r="BQ460" s="4"/>
      <c r="BR460" s="4"/>
      <c r="BS460" s="4"/>
      <c r="BT460" s="4"/>
      <c r="BU460" s="4"/>
      <c r="BV460" s="4"/>
      <c r="BW460" s="4"/>
    </row>
  </sheetData>
  <phoneticPr fontId="6" type="noConversion"/>
  <pageMargins left="0" right="0" top="0" bottom="0.93" header="0.5" footer="0.5"/>
  <pageSetup scale="49" orientation="landscape" horizontalDpi="4294967293" verticalDpi="4294967293" r:id="rId1"/>
  <headerFooter alignWithMargins="0">
    <oddFooter>&amp;L&amp;D &amp;T&amp;C&amp;P of &amp;N</oddFooter>
  </headerFooter>
  <rowBreaks count="1" manualBreakCount="1">
    <brk id="65" max="23" man="1"/>
  </rowBreak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sheetPr enableFormatConditionsCalculation="0">
    <tabColor indexed="53"/>
  </sheetPr>
  <dimension ref="A1:R196"/>
  <sheetViews>
    <sheetView view="pageBreakPreview" topLeftCell="A153" zoomScaleSheetLayoutView="100" workbookViewId="0">
      <selection activeCell="H168" sqref="H168"/>
    </sheetView>
  </sheetViews>
  <sheetFormatPr defaultColWidth="9.140625" defaultRowHeight="15"/>
  <cols>
    <col min="1" max="1" width="6.28515625" style="65" customWidth="1"/>
    <col min="2" max="3" width="3.28515625" style="65" customWidth="1"/>
    <col min="4" max="4" width="36.7109375" style="51" customWidth="1"/>
    <col min="5" max="5" width="9.140625" style="51"/>
    <col min="6" max="6" width="11.42578125" style="51" customWidth="1"/>
    <col min="7" max="7" width="9.7109375" style="51" bestFit="1" customWidth="1"/>
    <col min="8" max="8" width="10.7109375" style="51" bestFit="1" customWidth="1"/>
    <col min="9" max="9" width="8.85546875" style="51" customWidth="1"/>
    <col min="10" max="10" width="9.42578125" style="51" customWidth="1"/>
    <col min="11" max="11" width="9.140625" style="51"/>
    <col min="12" max="12" width="17.140625" style="91" customWidth="1"/>
    <col min="13" max="16384" width="9.140625" style="51"/>
  </cols>
  <sheetData>
    <row r="1" spans="1:12">
      <c r="D1" s="66"/>
    </row>
    <row r="3" spans="1:12">
      <c r="D3" s="158" t="s">
        <v>32</v>
      </c>
      <c r="E3" s="158"/>
      <c r="F3" s="158"/>
      <c r="G3" s="158"/>
      <c r="H3" s="158"/>
      <c r="I3" s="158"/>
    </row>
    <row r="4" spans="1:12">
      <c r="D4" s="158"/>
      <c r="E4" s="158"/>
      <c r="F4" s="158"/>
      <c r="G4" s="158"/>
      <c r="H4" s="158"/>
      <c r="I4" s="158"/>
    </row>
    <row r="5" spans="1:12">
      <c r="D5" s="158"/>
      <c r="E5" s="158"/>
      <c r="F5" s="158"/>
      <c r="G5" s="158"/>
      <c r="H5" s="158"/>
      <c r="I5" s="158"/>
    </row>
    <row r="6" spans="1:12">
      <c r="D6" s="158"/>
      <c r="E6" s="158"/>
      <c r="F6" s="158"/>
      <c r="G6" s="158"/>
      <c r="H6" s="158"/>
      <c r="I6" s="158"/>
    </row>
    <row r="7" spans="1:12" ht="14.25" customHeight="1"/>
    <row r="8" spans="1:12">
      <c r="A8" s="65" t="s">
        <v>56</v>
      </c>
      <c r="B8" s="53" t="s">
        <v>60</v>
      </c>
      <c r="C8" s="53"/>
      <c r="L8" s="66" t="s">
        <v>223</v>
      </c>
    </row>
    <row r="9" spans="1:12" ht="15.75" thickBot="1">
      <c r="B9" s="51" t="s">
        <v>200</v>
      </c>
      <c r="I9" s="54">
        <f>'Spyglass Bud 2017'!$R$20</f>
        <v>32256</v>
      </c>
    </row>
    <row r="10" spans="1:12" ht="15.75" thickTop="1">
      <c r="B10" s="82"/>
      <c r="C10" s="82"/>
      <c r="I10" s="55"/>
    </row>
    <row r="11" spans="1:12">
      <c r="A11" s="65" t="s">
        <v>57</v>
      </c>
      <c r="B11" s="53" t="s">
        <v>61</v>
      </c>
      <c r="C11" s="53"/>
      <c r="I11" s="55"/>
    </row>
    <row r="12" spans="1:12" ht="15.75" thickBot="1">
      <c r="B12" s="51" t="s">
        <v>170</v>
      </c>
      <c r="F12" s="51" t="s">
        <v>207</v>
      </c>
      <c r="I12" s="54">
        <f>'Spyglass Bud 2017'!$R$21</f>
        <v>1000</v>
      </c>
    </row>
    <row r="13" spans="1:12" ht="15.75" thickTop="1">
      <c r="D13" s="51" t="s">
        <v>258</v>
      </c>
    </row>
    <row r="14" spans="1:12">
      <c r="A14" s="65" t="s">
        <v>58</v>
      </c>
      <c r="B14" s="53" t="s">
        <v>62</v>
      </c>
      <c r="C14" s="53"/>
    </row>
    <row r="15" spans="1:12">
      <c r="B15" s="51" t="s">
        <v>87</v>
      </c>
    </row>
    <row r="16" spans="1:12">
      <c r="B16" s="51" t="s">
        <v>88</v>
      </c>
    </row>
    <row r="17" spans="1:12" ht="15.75" thickBot="1">
      <c r="B17" s="51" t="s">
        <v>197</v>
      </c>
      <c r="I17" s="54">
        <f>'Spyglass Bud 2017'!$R$22</f>
        <v>1000.0000000000001</v>
      </c>
    </row>
    <row r="18" spans="1:12" ht="15.75" thickTop="1">
      <c r="I18" s="55"/>
    </row>
    <row r="19" spans="1:12" hidden="1">
      <c r="I19" s="55"/>
    </row>
    <row r="20" spans="1:12" hidden="1">
      <c r="A20" s="65" t="s">
        <v>59</v>
      </c>
      <c r="B20" s="53" t="s">
        <v>63</v>
      </c>
      <c r="C20" s="53"/>
      <c r="H20" s="56"/>
      <c r="I20" s="56"/>
    </row>
    <row r="21" spans="1:12" ht="15.75" hidden="1" thickBot="1">
      <c r="B21" s="51"/>
      <c r="H21" s="56"/>
      <c r="I21" s="57">
        <f>'Spyglass Bud 2017'!$R$23</f>
        <v>0</v>
      </c>
    </row>
    <row r="22" spans="1:12" hidden="1">
      <c r="H22" s="56"/>
    </row>
    <row r="23" spans="1:12">
      <c r="A23" s="82" t="s">
        <v>21</v>
      </c>
      <c r="B23" s="53" t="s">
        <v>135</v>
      </c>
      <c r="H23" s="56"/>
    </row>
    <row r="24" spans="1:12" ht="15.75" thickBot="1">
      <c r="B24" s="108" t="s">
        <v>137</v>
      </c>
      <c r="H24" s="56"/>
      <c r="I24" s="110">
        <f>'Spyglass Bud 2017'!$R$24</f>
        <v>2000</v>
      </c>
    </row>
    <row r="25" spans="1:12" ht="15.75" thickTop="1">
      <c r="B25" s="119" t="s">
        <v>208</v>
      </c>
      <c r="H25" s="56"/>
    </row>
    <row r="26" spans="1:12">
      <c r="H26" s="56"/>
    </row>
    <row r="27" spans="1:12">
      <c r="A27" s="82" t="s">
        <v>22</v>
      </c>
      <c r="B27" s="53" t="s">
        <v>240</v>
      </c>
      <c r="C27" s="83"/>
      <c r="H27" s="56"/>
    </row>
    <row r="28" spans="1:12">
      <c r="B28" s="121" t="s">
        <v>241</v>
      </c>
      <c r="H28" s="56"/>
    </row>
    <row r="29" spans="1:12" ht="15.75" thickBot="1">
      <c r="B29" s="121"/>
      <c r="H29" s="56"/>
      <c r="I29" s="110">
        <f>'Spyglass Bud 2017'!$R$25</f>
        <v>0</v>
      </c>
    </row>
    <row r="30" spans="1:12" ht="15.75" thickTop="1">
      <c r="H30" s="56"/>
    </row>
    <row r="31" spans="1:12">
      <c r="A31" s="82" t="s">
        <v>23</v>
      </c>
      <c r="B31" s="53" t="s">
        <v>64</v>
      </c>
      <c r="C31" s="53"/>
      <c r="H31" s="56"/>
      <c r="I31" s="56"/>
    </row>
    <row r="32" spans="1:12" ht="15.75" thickBot="1">
      <c r="B32" s="51" t="s">
        <v>201</v>
      </c>
      <c r="H32" s="56"/>
      <c r="I32" s="57">
        <f>'Spyglass Bud 2017'!$R$26</f>
        <v>1099.9999999999998</v>
      </c>
      <c r="L32" s="62">
        <f>I9+I12+I17+I24+I29+I32</f>
        <v>37356</v>
      </c>
    </row>
    <row r="33" spans="1:12" ht="15.75" thickTop="1">
      <c r="B33" s="51"/>
      <c r="H33" s="56"/>
      <c r="I33" s="58"/>
    </row>
    <row r="35" spans="1:12">
      <c r="A35" s="82" t="s">
        <v>24</v>
      </c>
      <c r="B35" s="87" t="s">
        <v>78</v>
      </c>
      <c r="H35" s="56"/>
      <c r="I35" s="56"/>
    </row>
    <row r="36" spans="1:12">
      <c r="B36" s="65">
        <v>1</v>
      </c>
      <c r="C36" s="88" t="s">
        <v>86</v>
      </c>
      <c r="H36" s="56"/>
      <c r="I36" s="56"/>
    </row>
    <row r="37" spans="1:12">
      <c r="A37" s="51"/>
      <c r="B37" s="82"/>
      <c r="C37" s="51" t="s">
        <v>127</v>
      </c>
      <c r="H37" s="56"/>
      <c r="I37" s="56"/>
    </row>
    <row r="38" spans="1:12">
      <c r="C38" s="51" t="s">
        <v>210</v>
      </c>
      <c r="H38" s="56"/>
      <c r="I38" s="56"/>
    </row>
    <row r="39" spans="1:12">
      <c r="C39" s="51" t="s">
        <v>116</v>
      </c>
      <c r="H39" s="56"/>
      <c r="I39" s="56"/>
    </row>
    <row r="40" spans="1:12">
      <c r="C40" s="51"/>
      <c r="D40" s="51" t="s">
        <v>128</v>
      </c>
      <c r="H40" s="56"/>
      <c r="I40" s="58">
        <f>'Spyglass Bud 2017'!$R$34</f>
        <v>38400</v>
      </c>
      <c r="J40" s="81"/>
    </row>
    <row r="41" spans="1:12">
      <c r="C41" s="51"/>
      <c r="D41" s="51" t="s">
        <v>130</v>
      </c>
      <c r="H41" s="56"/>
      <c r="I41" s="56">
        <f>'Spyglass Bud 2017'!$R$35</f>
        <v>5400</v>
      </c>
      <c r="J41" s="90"/>
    </row>
    <row r="42" spans="1:12">
      <c r="C42" s="51"/>
      <c r="D42" s="51" t="s">
        <v>129</v>
      </c>
      <c r="H42" s="56"/>
      <c r="I42" s="56"/>
      <c r="J42" s="90"/>
    </row>
    <row r="43" spans="1:12" ht="15.6" customHeight="1">
      <c r="D43" s="159" t="s">
        <v>115</v>
      </c>
      <c r="E43" s="159"/>
      <c r="F43" s="159"/>
      <c r="G43" s="159"/>
      <c r="H43" s="56"/>
      <c r="I43" s="58">
        <f>'Spyglass Bud 2017'!$R$36</f>
        <v>10500</v>
      </c>
      <c r="J43" s="90"/>
    </row>
    <row r="44" spans="1:12" ht="15.6" customHeight="1">
      <c r="D44" s="157" t="s">
        <v>259</v>
      </c>
      <c r="E44" s="157"/>
      <c r="F44" s="157"/>
      <c r="G44" s="157"/>
      <c r="H44" s="56"/>
      <c r="I44" s="58">
        <f>'Spyglass Bud 2017'!$R$37</f>
        <v>5000</v>
      </c>
      <c r="J44" s="90"/>
    </row>
    <row r="45" spans="1:12" ht="15.6" customHeight="1">
      <c r="D45" s="157" t="s">
        <v>260</v>
      </c>
      <c r="E45" s="157"/>
      <c r="F45" s="157"/>
      <c r="G45" s="157"/>
      <c r="H45" s="56"/>
      <c r="I45" s="58">
        <f>'Spyglass Bud 2017'!$R$38</f>
        <v>950</v>
      </c>
      <c r="J45" s="90"/>
    </row>
    <row r="46" spans="1:12" ht="15.75" thickBot="1">
      <c r="D46" s="86"/>
      <c r="E46" s="86"/>
      <c r="F46" s="86"/>
      <c r="G46" s="86"/>
      <c r="H46" s="56"/>
      <c r="I46" s="60">
        <f>SUM(I40:I45)</f>
        <v>60250</v>
      </c>
      <c r="J46" s="90"/>
      <c r="L46" s="62">
        <f>I46+I52+I57+I60+I63+I67+I70+I75</f>
        <v>96176</v>
      </c>
    </row>
    <row r="47" spans="1:12" ht="15.75" hidden="1" thickTop="1">
      <c r="B47" s="51"/>
      <c r="C47" s="88" t="s">
        <v>95</v>
      </c>
      <c r="D47" s="86"/>
      <c r="E47" s="86"/>
      <c r="F47" s="86"/>
      <c r="G47" s="108"/>
      <c r="H47" s="56"/>
      <c r="I47" s="58"/>
      <c r="J47" s="90"/>
    </row>
    <row r="48" spans="1:12" hidden="1">
      <c r="C48" s="89" t="s">
        <v>96</v>
      </c>
      <c r="D48" s="86"/>
      <c r="E48" s="86"/>
      <c r="F48" s="86"/>
      <c r="G48" s="108"/>
      <c r="H48" s="56"/>
      <c r="I48" s="58"/>
      <c r="J48" s="90"/>
    </row>
    <row r="49" spans="3:10" hidden="1">
      <c r="C49" s="119" t="s">
        <v>211</v>
      </c>
      <c r="D49" s="86"/>
      <c r="E49" s="86"/>
      <c r="F49" s="86"/>
      <c r="G49" s="108"/>
      <c r="H49" s="56"/>
      <c r="I49" s="58">
        <f>'Spyglass Bud 2017'!$R$41</f>
        <v>0</v>
      </c>
      <c r="J49" s="90"/>
    </row>
    <row r="50" spans="3:10" hidden="1">
      <c r="C50" s="89" t="s">
        <v>97</v>
      </c>
      <c r="D50" s="86"/>
      <c r="E50" s="86"/>
      <c r="F50" s="86"/>
      <c r="G50" s="86"/>
      <c r="H50" s="56"/>
      <c r="I50" s="58"/>
    </row>
    <row r="51" spans="3:10" hidden="1">
      <c r="C51" s="64" t="s">
        <v>98</v>
      </c>
      <c r="D51" s="86"/>
      <c r="E51" s="86"/>
      <c r="F51" s="86"/>
      <c r="G51" s="86"/>
      <c r="H51" s="56"/>
      <c r="I51" s="58">
        <f>'Spyglass Bud 2017'!$R$42</f>
        <v>0</v>
      </c>
    </row>
    <row r="52" spans="3:10" ht="15.75" hidden="1" thickBot="1">
      <c r="C52" s="119"/>
      <c r="D52" s="86"/>
      <c r="E52" s="86"/>
      <c r="F52" s="86"/>
      <c r="G52" s="108"/>
      <c r="H52" s="56"/>
      <c r="I52" s="60">
        <f>SUM(I49:I51)</f>
        <v>0</v>
      </c>
    </row>
    <row r="53" spans="3:10" ht="15.75" hidden="1" thickTop="1">
      <c r="C53" s="119" t="s">
        <v>209</v>
      </c>
      <c r="D53" s="86"/>
      <c r="E53" s="86"/>
      <c r="F53" s="86"/>
      <c r="G53" s="108"/>
      <c r="H53" s="56"/>
      <c r="I53" s="58"/>
    </row>
    <row r="54" spans="3:10" ht="15.75" thickTop="1">
      <c r="C54" s="88" t="s">
        <v>67</v>
      </c>
      <c r="D54" s="86"/>
      <c r="E54" s="86"/>
      <c r="F54" s="86"/>
      <c r="G54" s="113"/>
      <c r="H54" s="56"/>
      <c r="I54" s="58"/>
    </row>
    <row r="55" spans="3:10">
      <c r="C55" s="51" t="s">
        <v>230</v>
      </c>
      <c r="D55" s="86"/>
      <c r="E55" s="86"/>
      <c r="F55" s="86"/>
      <c r="G55" s="113"/>
      <c r="H55" s="56"/>
      <c r="I55" s="58"/>
    </row>
    <row r="56" spans="3:10">
      <c r="C56" s="51" t="s">
        <v>224</v>
      </c>
      <c r="D56" s="130"/>
      <c r="E56" s="86"/>
      <c r="F56" s="86"/>
      <c r="G56" s="113"/>
      <c r="H56" s="56"/>
      <c r="I56" s="109"/>
    </row>
    <row r="57" spans="3:10" ht="15.75" thickBot="1">
      <c r="C57" s="51" t="s">
        <v>177</v>
      </c>
      <c r="D57" s="86"/>
      <c r="E57" s="86"/>
      <c r="F57" s="86"/>
      <c r="G57" s="86"/>
      <c r="H57" s="56"/>
      <c r="I57" s="111">
        <f>'Spyglass Bud 2017'!$R$45</f>
        <v>26000</v>
      </c>
    </row>
    <row r="58" spans="3:10" ht="15.75" thickTop="1">
      <c r="C58" s="51"/>
      <c r="D58" s="106"/>
      <c r="E58" s="106"/>
      <c r="F58" s="106"/>
      <c r="G58" s="108"/>
      <c r="H58" s="56"/>
      <c r="I58" s="112"/>
    </row>
    <row r="59" spans="3:10">
      <c r="C59" s="88" t="s">
        <v>93</v>
      </c>
      <c r="D59" s="86"/>
      <c r="E59" s="86"/>
      <c r="F59" s="86"/>
      <c r="G59" s="108"/>
      <c r="H59" s="56"/>
      <c r="I59" s="112"/>
    </row>
    <row r="60" spans="3:10" ht="15.75" thickBot="1">
      <c r="C60" s="51" t="s">
        <v>92</v>
      </c>
      <c r="D60" s="86"/>
      <c r="E60" s="86"/>
      <c r="F60" s="86"/>
      <c r="G60" s="108"/>
      <c r="H60" s="56"/>
      <c r="I60" s="57">
        <f>'Spyglass Bud 2017'!$R$46</f>
        <v>540</v>
      </c>
    </row>
    <row r="61" spans="3:10" ht="15.75" thickTop="1">
      <c r="C61" s="51"/>
      <c r="D61" s="86"/>
      <c r="E61" s="86"/>
      <c r="F61" s="86"/>
      <c r="G61" s="86"/>
      <c r="H61" s="56"/>
      <c r="I61" s="58"/>
    </row>
    <row r="62" spans="3:10">
      <c r="C62" s="88" t="s">
        <v>68</v>
      </c>
      <c r="D62" s="86"/>
      <c r="E62" s="86"/>
      <c r="F62" s="86"/>
      <c r="G62" s="86"/>
      <c r="H62" s="56"/>
      <c r="I62" s="58"/>
    </row>
    <row r="63" spans="3:10" ht="15.75" thickBot="1">
      <c r="C63" s="51" t="s">
        <v>94</v>
      </c>
      <c r="D63" s="86"/>
      <c r="E63" s="86"/>
      <c r="F63" s="86"/>
      <c r="G63" s="86"/>
      <c r="H63" s="56"/>
      <c r="I63" s="57">
        <f>'Spyglass Bud 2017'!$R$47</f>
        <v>360</v>
      </c>
    </row>
    <row r="64" spans="3:10" ht="15.75" thickTop="1">
      <c r="C64" s="51"/>
      <c r="D64" s="86"/>
      <c r="E64" s="86"/>
      <c r="F64" s="86"/>
      <c r="G64" s="86"/>
      <c r="H64" s="56"/>
      <c r="I64" s="58"/>
    </row>
    <row r="65" spans="1:9">
      <c r="C65" s="88" t="s">
        <v>132</v>
      </c>
      <c r="D65" s="106"/>
      <c r="E65" s="106"/>
      <c r="F65" s="106"/>
      <c r="G65" s="106"/>
      <c r="H65" s="56"/>
      <c r="I65" s="58"/>
    </row>
    <row r="66" spans="1:9">
      <c r="C66" s="51" t="s">
        <v>131</v>
      </c>
      <c r="D66" s="106"/>
      <c r="E66" s="106"/>
      <c r="F66" s="106"/>
      <c r="G66" s="106"/>
      <c r="H66" s="56"/>
      <c r="I66" s="58"/>
    </row>
    <row r="67" spans="1:9" ht="15.75" customHeight="1" thickBot="1">
      <c r="C67" s="51" t="s">
        <v>134</v>
      </c>
      <c r="D67" s="106"/>
      <c r="E67" s="106"/>
      <c r="F67" s="106"/>
      <c r="G67" s="106"/>
      <c r="H67" s="56"/>
      <c r="I67" s="57">
        <f>'Spyglass Bud 2017'!$R$48</f>
        <v>0</v>
      </c>
    </row>
    <row r="68" spans="1:9" ht="15.75" thickTop="1">
      <c r="C68" s="51"/>
      <c r="D68" s="106"/>
      <c r="E68" s="106"/>
      <c r="F68" s="106"/>
      <c r="G68" s="106"/>
      <c r="H68" s="56"/>
      <c r="I68" s="58"/>
    </row>
    <row r="69" spans="1:9">
      <c r="C69" s="88" t="s">
        <v>133</v>
      </c>
      <c r="D69" s="86"/>
      <c r="E69" s="86"/>
      <c r="F69" s="86"/>
      <c r="G69" s="86"/>
      <c r="H69" s="56"/>
      <c r="I69" s="58"/>
    </row>
    <row r="70" spans="1:9" ht="15.75" customHeight="1" thickBot="1">
      <c r="C70" s="119" t="s">
        <v>178</v>
      </c>
      <c r="D70" s="130"/>
      <c r="E70" s="130"/>
      <c r="F70" s="130"/>
      <c r="G70" s="130"/>
      <c r="H70" s="56"/>
      <c r="I70" s="57">
        <f>'Spyglass Bud 2017'!$R$49</f>
        <v>706.00000000000011</v>
      </c>
    </row>
    <row r="71" spans="1:9" ht="15.75" customHeight="1" thickTop="1">
      <c r="C71" s="88"/>
      <c r="D71" s="86"/>
      <c r="E71" s="86"/>
      <c r="F71" s="86"/>
      <c r="G71" s="86"/>
      <c r="H71" s="56"/>
      <c r="I71" s="58"/>
    </row>
    <row r="72" spans="1:9">
      <c r="C72" s="88" t="s">
        <v>69</v>
      </c>
      <c r="D72" s="86"/>
      <c r="E72" s="86"/>
      <c r="F72" s="86"/>
      <c r="G72" s="86"/>
      <c r="H72" s="56"/>
      <c r="I72" s="58"/>
    </row>
    <row r="73" spans="1:9">
      <c r="C73" s="51" t="s">
        <v>212</v>
      </c>
      <c r="D73" s="86"/>
      <c r="E73" s="52"/>
      <c r="F73" s="86"/>
      <c r="G73" s="86"/>
      <c r="H73" s="56"/>
      <c r="I73" s="58"/>
    </row>
    <row r="74" spans="1:9">
      <c r="C74" s="51" t="s">
        <v>213</v>
      </c>
      <c r="D74" s="86"/>
      <c r="E74" s="52"/>
      <c r="F74" s="86"/>
      <c r="G74" s="86"/>
      <c r="H74" s="56"/>
    </row>
    <row r="75" spans="1:9" ht="15.75" thickBot="1">
      <c r="C75" s="51" t="s">
        <v>214</v>
      </c>
      <c r="D75" s="106"/>
      <c r="E75" s="105"/>
      <c r="F75" s="106"/>
      <c r="G75" s="106"/>
      <c r="H75" s="56"/>
      <c r="I75" s="57">
        <f>'Spyglass Bud 2017'!$R$50</f>
        <v>8320</v>
      </c>
    </row>
    <row r="76" spans="1:9" ht="15.75" thickTop="1">
      <c r="C76" s="51"/>
      <c r="D76" s="127"/>
      <c r="E76" s="126"/>
      <c r="F76" s="127"/>
      <c r="G76" s="127"/>
      <c r="H76" s="56"/>
      <c r="I76" s="58"/>
    </row>
    <row r="77" spans="1:9">
      <c r="A77" s="82" t="s">
        <v>25</v>
      </c>
      <c r="B77" s="87" t="s">
        <v>99</v>
      </c>
      <c r="C77" s="82"/>
      <c r="D77" s="86"/>
      <c r="E77" s="52"/>
      <c r="F77" s="86"/>
      <c r="G77" s="86"/>
      <c r="H77" s="56"/>
      <c r="I77" s="58"/>
    </row>
    <row r="78" spans="1:9">
      <c r="A78" s="51"/>
      <c r="B78" s="51"/>
      <c r="C78" s="88" t="s">
        <v>101</v>
      </c>
      <c r="H78" s="56"/>
      <c r="I78" s="58"/>
    </row>
    <row r="79" spans="1:9">
      <c r="D79" s="51" t="s">
        <v>215</v>
      </c>
      <c r="H79" s="56"/>
      <c r="I79" s="58"/>
    </row>
    <row r="80" spans="1:9">
      <c r="D80" s="51" t="s">
        <v>225</v>
      </c>
      <c r="H80" s="56"/>
      <c r="I80" s="58"/>
    </row>
    <row r="81" spans="3:9" ht="15.75" thickBot="1">
      <c r="D81" s="51" t="s">
        <v>227</v>
      </c>
      <c r="H81" s="56"/>
      <c r="I81" s="134">
        <f>'Spyglass Bud 2017'!$R$55</f>
        <v>75650</v>
      </c>
    </row>
    <row r="82" spans="3:9" ht="15.75" thickTop="1">
      <c r="D82" s="51" t="s">
        <v>169</v>
      </c>
      <c r="H82" s="56">
        <v>0</v>
      </c>
      <c r="I82" s="58"/>
    </row>
    <row r="83" spans="3:9">
      <c r="D83" s="51" t="s">
        <v>141</v>
      </c>
      <c r="H83" s="56">
        <v>11100</v>
      </c>
      <c r="I83" s="58"/>
    </row>
    <row r="84" spans="3:9">
      <c r="D84" s="51" t="s">
        <v>73</v>
      </c>
      <c r="H84" s="56">
        <f>36400+3600</f>
        <v>40000</v>
      </c>
      <c r="I84" s="58"/>
    </row>
    <row r="85" spans="3:9">
      <c r="D85" s="51" t="s">
        <v>74</v>
      </c>
      <c r="H85" s="56">
        <v>3100</v>
      </c>
      <c r="I85" s="58"/>
    </row>
    <row r="86" spans="3:9">
      <c r="D86" s="51" t="s">
        <v>163</v>
      </c>
      <c r="H86" s="56">
        <v>9600</v>
      </c>
      <c r="I86" s="58"/>
    </row>
    <row r="87" spans="3:9">
      <c r="D87" s="51" t="s">
        <v>75</v>
      </c>
      <c r="H87" s="56">
        <v>6900</v>
      </c>
      <c r="I87" s="58"/>
    </row>
    <row r="88" spans="3:9">
      <c r="D88" s="51" t="s">
        <v>172</v>
      </c>
      <c r="H88" s="56">
        <v>4950</v>
      </c>
      <c r="I88" s="58"/>
    </row>
    <row r="89" spans="3:9">
      <c r="D89" s="51" t="s">
        <v>146</v>
      </c>
      <c r="H89" s="56"/>
      <c r="I89" s="58"/>
    </row>
    <row r="90" spans="3:9">
      <c r="C90" s="88"/>
      <c r="G90" s="86"/>
      <c r="H90" s="56" t="s">
        <v>16</v>
      </c>
      <c r="I90" s="58"/>
    </row>
    <row r="91" spans="3:9">
      <c r="C91" s="88" t="s">
        <v>70</v>
      </c>
      <c r="D91" s="86"/>
      <c r="E91" s="52"/>
      <c r="F91" s="86"/>
      <c r="G91" s="86"/>
      <c r="H91" s="56"/>
      <c r="I91" s="58"/>
    </row>
    <row r="92" spans="3:9">
      <c r="D92" s="51" t="s">
        <v>118</v>
      </c>
      <c r="E92" s="52"/>
      <c r="F92" s="86"/>
      <c r="G92" s="86"/>
      <c r="H92" s="56"/>
      <c r="I92" s="58"/>
    </row>
    <row r="93" spans="3:9" ht="15.75" thickBot="1">
      <c r="C93" s="51" t="s">
        <v>30</v>
      </c>
      <c r="D93" s="86"/>
      <c r="E93" s="52"/>
      <c r="F93" s="86"/>
      <c r="G93" s="86"/>
      <c r="H93" s="56"/>
      <c r="I93" s="57">
        <f>'Spyglass Bud 2017'!$R$57</f>
        <v>6500</v>
      </c>
    </row>
    <row r="94" spans="3:9" ht="30" thickTop="1">
      <c r="C94" s="51"/>
      <c r="D94" s="142" t="s">
        <v>216</v>
      </c>
      <c r="E94" s="101"/>
      <c r="F94" s="102"/>
      <c r="G94" s="102"/>
      <c r="H94" s="56"/>
      <c r="I94" s="58"/>
    </row>
    <row r="95" spans="3:9" hidden="1">
      <c r="C95" s="103" t="s">
        <v>120</v>
      </c>
      <c r="D95" s="102"/>
      <c r="E95" s="101"/>
      <c r="F95" s="102"/>
      <c r="G95" s="102"/>
      <c r="H95" s="56"/>
      <c r="I95" s="58"/>
    </row>
    <row r="96" spans="3:9" ht="15.75" hidden="1" thickBot="1">
      <c r="C96" s="88"/>
      <c r="D96" s="102" t="s">
        <v>119</v>
      </c>
      <c r="E96" s="52"/>
      <c r="F96" s="86"/>
      <c r="G96" s="86"/>
      <c r="H96" s="56"/>
      <c r="I96" s="57">
        <f>'Spyglass Bud 2017'!$R$58</f>
        <v>0</v>
      </c>
    </row>
    <row r="97" spans="1:9">
      <c r="C97" s="88"/>
      <c r="D97" s="106"/>
      <c r="E97" s="105"/>
      <c r="F97" s="106"/>
      <c r="G97" s="106"/>
      <c r="H97" s="56"/>
      <c r="I97" s="58"/>
    </row>
    <row r="98" spans="1:9">
      <c r="C98" s="118" t="s">
        <v>138</v>
      </c>
      <c r="D98" s="115"/>
      <c r="E98" s="114"/>
      <c r="F98" s="115"/>
      <c r="G98" s="115"/>
      <c r="H98" s="56"/>
      <c r="I98" s="58"/>
    </row>
    <row r="99" spans="1:9" ht="15.75" thickBot="1">
      <c r="C99" s="51"/>
      <c r="D99" s="51" t="s">
        <v>139</v>
      </c>
      <c r="E99" s="114"/>
      <c r="F99" s="115"/>
      <c r="G99" s="115"/>
      <c r="H99" s="56"/>
      <c r="I99" s="57">
        <f>'Spyglass Bud 2017'!$R$60</f>
        <v>2643</v>
      </c>
    </row>
    <row r="100" spans="1:9" ht="15.75" thickTop="1">
      <c r="C100" s="88"/>
      <c r="D100" s="115"/>
      <c r="E100" s="114"/>
      <c r="F100" s="115"/>
      <c r="G100" s="115"/>
      <c r="H100" s="56"/>
      <c r="I100" s="58"/>
    </row>
    <row r="101" spans="1:9">
      <c r="C101" s="88"/>
      <c r="D101" s="115"/>
      <c r="E101" s="114"/>
      <c r="F101" s="115"/>
      <c r="G101" s="115"/>
      <c r="H101" s="56"/>
      <c r="I101" s="58"/>
    </row>
    <row r="102" spans="1:9">
      <c r="A102" s="82"/>
      <c r="B102" s="51"/>
      <c r="C102" s="88" t="s">
        <v>100</v>
      </c>
      <c r="E102" s="59"/>
      <c r="H102" s="56"/>
      <c r="I102" s="56"/>
    </row>
    <row r="103" spans="1:9">
      <c r="D103" s="51" t="s">
        <v>202</v>
      </c>
      <c r="H103" s="56"/>
      <c r="I103" s="58"/>
    </row>
    <row r="104" spans="1:9" ht="15.75" thickBot="1">
      <c r="D104" s="51" t="s">
        <v>217</v>
      </c>
      <c r="H104" s="56"/>
      <c r="I104" s="57">
        <f>'Spyglass Bud 2017'!$R$61</f>
        <v>7000</v>
      </c>
    </row>
    <row r="105" spans="1:9" ht="15.75" thickTop="1">
      <c r="H105" s="56"/>
      <c r="I105" s="58"/>
    </row>
    <row r="106" spans="1:9">
      <c r="A106" s="82"/>
      <c r="B106" s="82"/>
      <c r="C106" s="88" t="s">
        <v>66</v>
      </c>
      <c r="H106" s="56"/>
      <c r="I106" s="56"/>
    </row>
    <row r="107" spans="1:9">
      <c r="D107" s="51" t="s">
        <v>102</v>
      </c>
      <c r="H107" s="56"/>
      <c r="I107" s="56"/>
    </row>
    <row r="108" spans="1:9" ht="15.75" thickBot="1">
      <c r="D108" s="51" t="s">
        <v>103</v>
      </c>
      <c r="H108" s="56"/>
      <c r="I108" s="134">
        <f>'Spyglass Bud 2017'!$R$62</f>
        <v>4000</v>
      </c>
    </row>
    <row r="109" spans="1:9" ht="15.75" thickTop="1">
      <c r="H109" s="56"/>
      <c r="I109" s="56"/>
    </row>
    <row r="110" spans="1:9">
      <c r="C110" s="88" t="s">
        <v>71</v>
      </c>
      <c r="H110" s="56"/>
      <c r="I110" s="56"/>
    </row>
    <row r="111" spans="1:9">
      <c r="D111" s="51" t="s">
        <v>117</v>
      </c>
      <c r="H111" s="56"/>
      <c r="I111" s="56"/>
    </row>
    <row r="112" spans="1:9">
      <c r="D112" s="51" t="s">
        <v>228</v>
      </c>
      <c r="H112" s="56">
        <v>62500</v>
      </c>
    </row>
    <row r="113" spans="1:18">
      <c r="D113" s="51" t="s">
        <v>148</v>
      </c>
      <c r="H113" s="56">
        <v>2000</v>
      </c>
    </row>
    <row r="114" spans="1:18" ht="15.75" thickBot="1">
      <c r="D114" s="51" t="s">
        <v>226</v>
      </c>
      <c r="H114" s="56"/>
      <c r="I114" s="57">
        <f>'Spyglass Bud 2017'!$R$63</f>
        <v>64500</v>
      </c>
      <c r="L114" s="62">
        <f>I114+I108+I104+I99+I93+I81</f>
        <v>160293</v>
      </c>
    </row>
    <row r="115" spans="1:18" ht="15.75" thickTop="1">
      <c r="H115" s="56"/>
      <c r="I115" s="56"/>
    </row>
    <row r="116" spans="1:18">
      <c r="H116" s="56"/>
      <c r="I116" s="56"/>
    </row>
    <row r="117" spans="1:18">
      <c r="A117" s="82" t="s">
        <v>105</v>
      </c>
      <c r="B117" s="53" t="s">
        <v>65</v>
      </c>
      <c r="C117" s="53"/>
    </row>
    <row r="118" spans="1:18">
      <c r="C118" s="51" t="s">
        <v>89</v>
      </c>
      <c r="H118" s="56"/>
      <c r="I118" s="56">
        <f>'Spyglass Bud 2017'!$R$67</f>
        <v>43846</v>
      </c>
      <c r="L118" s="62">
        <f>I118+I119</f>
        <v>45838</v>
      </c>
    </row>
    <row r="119" spans="1:18">
      <c r="C119" s="51" t="s">
        <v>90</v>
      </c>
      <c r="H119" s="56"/>
      <c r="I119" s="56">
        <f>'Spyglass Bud 2017'!$R$68</f>
        <v>1992</v>
      </c>
    </row>
    <row r="120" spans="1:18">
      <c r="C120" s="51" t="s">
        <v>91</v>
      </c>
      <c r="H120" s="58"/>
      <c r="I120" s="58" t="s">
        <v>16</v>
      </c>
      <c r="R120" s="51" t="s">
        <v>16</v>
      </c>
    </row>
    <row r="121" spans="1:18" ht="15.75" thickBot="1">
      <c r="H121" s="56"/>
      <c r="I121" s="60">
        <f>SUM(I118:I120)</f>
        <v>45838</v>
      </c>
    </row>
    <row r="122" spans="1:18" ht="15.75" thickTop="1">
      <c r="H122" s="56"/>
      <c r="I122" s="58"/>
    </row>
    <row r="123" spans="1:18">
      <c r="A123" s="82" t="s">
        <v>107</v>
      </c>
      <c r="B123" s="53" t="s">
        <v>106</v>
      </c>
      <c r="H123" s="56"/>
      <c r="I123" s="58"/>
    </row>
    <row r="124" spans="1:18" ht="15.75" thickBot="1">
      <c r="B124" s="91"/>
      <c r="C124" s="64" t="s">
        <v>229</v>
      </c>
      <c r="H124" s="56"/>
      <c r="I124" s="57">
        <f>'Spyglass Bud 2017'!$R$72</f>
        <v>0</v>
      </c>
    </row>
    <row r="125" spans="1:18" ht="15.75" thickTop="1">
      <c r="H125" s="56"/>
      <c r="I125" s="58"/>
    </row>
    <row r="126" spans="1:18">
      <c r="A126" s="82" t="s">
        <v>109</v>
      </c>
      <c r="B126" s="53" t="s">
        <v>72</v>
      </c>
      <c r="E126" s="61"/>
      <c r="H126" s="56"/>
      <c r="I126" s="62"/>
    </row>
    <row r="127" spans="1:18">
      <c r="C127" s="51" t="s">
        <v>232</v>
      </c>
      <c r="H127" s="56"/>
      <c r="I127" s="62"/>
    </row>
    <row r="128" spans="1:18">
      <c r="D128" s="51" t="s">
        <v>16</v>
      </c>
      <c r="H128" s="56"/>
      <c r="I128" s="62"/>
    </row>
    <row r="129" spans="1:13">
      <c r="C129" s="91">
        <v>1</v>
      </c>
      <c r="D129" s="51" t="s">
        <v>110</v>
      </c>
      <c r="H129" s="56"/>
      <c r="I129" s="62"/>
      <c r="J129" s="63"/>
    </row>
    <row r="130" spans="1:13">
      <c r="C130" s="91"/>
      <c r="D130" s="119" t="s">
        <v>243</v>
      </c>
      <c r="I130" s="56"/>
    </row>
    <row r="131" spans="1:13">
      <c r="C131" s="91">
        <v>2</v>
      </c>
      <c r="D131" s="51" t="s">
        <v>261</v>
      </c>
      <c r="I131" s="56"/>
    </row>
    <row r="132" spans="1:13">
      <c r="C132" s="91"/>
      <c r="D132" s="51" t="s">
        <v>203</v>
      </c>
      <c r="I132" s="129">
        <v>2000</v>
      </c>
      <c r="J132" s="63"/>
    </row>
    <row r="133" spans="1:13">
      <c r="C133" s="91">
        <v>4</v>
      </c>
      <c r="D133" s="63" t="s">
        <v>233</v>
      </c>
      <c r="I133" s="56">
        <v>28683</v>
      </c>
      <c r="K133" s="51" t="s">
        <v>16</v>
      </c>
    </row>
    <row r="134" spans="1:13">
      <c r="C134" s="91">
        <v>5</v>
      </c>
      <c r="D134" s="63" t="s">
        <v>173</v>
      </c>
      <c r="I134" s="56">
        <v>0</v>
      </c>
      <c r="K134" s="51" t="s">
        <v>16</v>
      </c>
      <c r="M134" s="51" t="s">
        <v>16</v>
      </c>
    </row>
    <row r="135" spans="1:13">
      <c r="C135" s="91">
        <v>6</v>
      </c>
      <c r="D135" s="51" t="s">
        <v>231</v>
      </c>
      <c r="I135" s="56">
        <v>0</v>
      </c>
      <c r="J135" s="63"/>
    </row>
    <row r="136" spans="1:13">
      <c r="C136" s="51" t="s">
        <v>234</v>
      </c>
      <c r="I136" s="56"/>
      <c r="J136" s="63"/>
    </row>
    <row r="137" spans="1:13">
      <c r="C137" s="51"/>
      <c r="I137" s="56"/>
      <c r="J137" s="63"/>
    </row>
    <row r="138" spans="1:13">
      <c r="C138" s="91">
        <v>1</v>
      </c>
      <c r="D138" s="131" t="s">
        <v>174</v>
      </c>
      <c r="I138" s="56"/>
      <c r="J138" s="63"/>
    </row>
    <row r="139" spans="1:13">
      <c r="C139" s="91">
        <v>2</v>
      </c>
      <c r="D139" s="63" t="s">
        <v>175</v>
      </c>
      <c r="I139" s="56"/>
      <c r="J139" s="63"/>
    </row>
    <row r="140" spans="1:13">
      <c r="C140" s="91">
        <v>3</v>
      </c>
      <c r="D140" s="63" t="s">
        <v>180</v>
      </c>
      <c r="I140" s="56"/>
      <c r="J140" s="63"/>
    </row>
    <row r="141" spans="1:13">
      <c r="C141" s="91">
        <v>4</v>
      </c>
      <c r="D141" s="63" t="s">
        <v>198</v>
      </c>
    </row>
    <row r="142" spans="1:13">
      <c r="C142" s="91">
        <v>5</v>
      </c>
      <c r="D142" s="51" t="s">
        <v>204</v>
      </c>
      <c r="I142" s="56" t="s">
        <v>16</v>
      </c>
    </row>
    <row r="143" spans="1:13">
      <c r="C143" s="91"/>
      <c r="I143" s="56"/>
    </row>
    <row r="144" spans="1:13">
      <c r="A144" s="51"/>
      <c r="C144" s="51" t="s">
        <v>235</v>
      </c>
      <c r="I144" s="56"/>
    </row>
    <row r="145" spans="1:15">
      <c r="C145" s="91"/>
      <c r="I145" s="56"/>
    </row>
    <row r="146" spans="1:15">
      <c r="C146" s="91">
        <v>1</v>
      </c>
      <c r="D146" s="63" t="s">
        <v>220</v>
      </c>
      <c r="I146" s="56"/>
    </row>
    <row r="147" spans="1:15">
      <c r="C147" s="91">
        <v>2</v>
      </c>
      <c r="D147" s="51" t="s">
        <v>218</v>
      </c>
      <c r="I147" s="56"/>
    </row>
    <row r="148" spans="1:15" ht="15.75" thickBot="1">
      <c r="C148" s="91">
        <v>3</v>
      </c>
      <c r="D148" s="51" t="s">
        <v>219</v>
      </c>
      <c r="I148" s="60">
        <f>'Spyglass Bud 2017'!$R76</f>
        <v>30683.000000000004</v>
      </c>
    </row>
    <row r="149" spans="1:15" ht="15.75" thickTop="1">
      <c r="C149" s="91"/>
      <c r="D149" s="63"/>
      <c r="I149" s="58"/>
    </row>
    <row r="150" spans="1:15" ht="15.75" thickBot="1">
      <c r="A150" s="82" t="s">
        <v>159</v>
      </c>
      <c r="C150" s="91"/>
      <c r="D150" s="63" t="s">
        <v>262</v>
      </c>
      <c r="I150" s="60">
        <f>'Spyglass Bud 2017'!$R83</f>
        <v>2500</v>
      </c>
    </row>
    <row r="151" spans="1:15" ht="15.75" thickTop="1">
      <c r="C151" s="91"/>
    </row>
    <row r="152" spans="1:15">
      <c r="A152" s="82" t="s">
        <v>186</v>
      </c>
      <c r="B152" s="87" t="s">
        <v>185</v>
      </c>
      <c r="C152" s="91"/>
      <c r="H152" s="122"/>
      <c r="I152" s="56"/>
    </row>
    <row r="153" spans="1:15">
      <c r="C153" s="91"/>
      <c r="D153" s="51" t="s">
        <v>196</v>
      </c>
      <c r="H153" s="122"/>
      <c r="I153" s="56"/>
    </row>
    <row r="154" spans="1:15">
      <c r="C154" s="91"/>
      <c r="H154" s="122"/>
      <c r="I154" s="56">
        <v>0</v>
      </c>
    </row>
    <row r="155" spans="1:15" ht="15.75" thickBot="1">
      <c r="I155" s="60">
        <f>'Spyglass Bud 2017'!$R85</f>
        <v>0</v>
      </c>
      <c r="L155" s="144">
        <v>368495</v>
      </c>
      <c r="O155" s="56">
        <f>L155+I150</f>
        <v>370995</v>
      </c>
    </row>
    <row r="156" spans="1:15" ht="15.75" thickTop="1">
      <c r="A156" s="82" t="s">
        <v>195</v>
      </c>
      <c r="B156" s="53" t="s">
        <v>5</v>
      </c>
    </row>
    <row r="157" spans="1:15">
      <c r="A157" s="82"/>
      <c r="B157" s="53" t="s">
        <v>143</v>
      </c>
    </row>
    <row r="158" spans="1:15">
      <c r="B158" s="51"/>
    </row>
    <row r="159" spans="1:15">
      <c r="B159" s="51"/>
    </row>
    <row r="160" spans="1:15">
      <c r="C160" s="104"/>
      <c r="H160" s="109"/>
    </row>
    <row r="161" spans="1:12">
      <c r="B161" s="65">
        <v>1</v>
      </c>
      <c r="C161" s="119" t="s">
        <v>157</v>
      </c>
      <c r="H161" s="55">
        <f>'Spyglass Bud 2017'!R92</f>
        <v>7152.9999999999991</v>
      </c>
      <c r="I161" s="51" t="s">
        <v>33</v>
      </c>
    </row>
    <row r="162" spans="1:12">
      <c r="B162" s="65">
        <v>2</v>
      </c>
      <c r="C162" s="119" t="s">
        <v>158</v>
      </c>
      <c r="H162" s="55">
        <f>'Spyglass Bud 2017'!R93</f>
        <v>2832</v>
      </c>
      <c r="I162" s="51" t="s">
        <v>34</v>
      </c>
    </row>
    <row r="163" spans="1:12">
      <c r="B163" s="65">
        <v>3</v>
      </c>
      <c r="C163" s="119" t="s">
        <v>149</v>
      </c>
      <c r="H163" s="55">
        <f>'Spyglass Bud 2017'!R96</f>
        <v>12703.999999999998</v>
      </c>
      <c r="I163" s="51" t="s">
        <v>26</v>
      </c>
    </row>
    <row r="164" spans="1:12">
      <c r="B164" s="65">
        <v>4</v>
      </c>
      <c r="C164" s="119" t="s">
        <v>154</v>
      </c>
      <c r="H164" s="55">
        <f>'Spyglass Bud 2017'!R97</f>
        <v>528.99999999999989</v>
      </c>
      <c r="I164" s="51" t="s">
        <v>27</v>
      </c>
    </row>
    <row r="165" spans="1:12" s="52" customFormat="1" ht="14.45" customHeight="1">
      <c r="A165" s="67"/>
      <c r="B165" s="67">
        <v>5</v>
      </c>
      <c r="C165" s="120" t="s">
        <v>150</v>
      </c>
      <c r="D165" s="107"/>
      <c r="E165" s="107"/>
      <c r="F165" s="107"/>
      <c r="H165" s="69">
        <f>'Spyglass Bud 2017'!R105</f>
        <v>8900.3333333333339</v>
      </c>
      <c r="I165" s="68" t="s">
        <v>151</v>
      </c>
      <c r="L165" s="145"/>
    </row>
    <row r="166" spans="1:12">
      <c r="B166" s="65">
        <v>6</v>
      </c>
      <c r="C166" s="119" t="s">
        <v>155</v>
      </c>
      <c r="H166" s="55">
        <f>'Spyglass Bud 2017'!R98</f>
        <v>22304.000000000004</v>
      </c>
      <c r="I166" s="51" t="s">
        <v>35</v>
      </c>
    </row>
    <row r="167" spans="1:12">
      <c r="B167" s="65">
        <v>7</v>
      </c>
      <c r="C167" s="119" t="s">
        <v>156</v>
      </c>
      <c r="H167" s="55">
        <f>'Spyglass Bud 2017'!R99</f>
        <v>12561</v>
      </c>
      <c r="I167" s="51" t="s">
        <v>36</v>
      </c>
    </row>
    <row r="168" spans="1:12">
      <c r="B168" s="65">
        <v>8</v>
      </c>
      <c r="C168" s="121" t="s">
        <v>152</v>
      </c>
      <c r="H168" s="124">
        <f>'Spyglass Bud 2017'!$R$103</f>
        <v>5372</v>
      </c>
      <c r="I168" s="51" t="s">
        <v>153</v>
      </c>
    </row>
    <row r="169" spans="1:12">
      <c r="H169" s="123">
        <f>SUM(H161:H168)</f>
        <v>72355.333333333343</v>
      </c>
    </row>
    <row r="171" spans="1:12">
      <c r="B171" s="65">
        <v>9</v>
      </c>
      <c r="C171" s="87" t="s">
        <v>162</v>
      </c>
      <c r="D171" s="104"/>
      <c r="H171" s="98"/>
    </row>
    <row r="172" spans="1:12">
      <c r="C172" s="119" t="s">
        <v>164</v>
      </c>
    </row>
    <row r="173" spans="1:12">
      <c r="C173" s="119" t="s">
        <v>167</v>
      </c>
      <c r="D173" s="104"/>
      <c r="E173" s="104"/>
      <c r="F173" s="104"/>
      <c r="G173" s="104"/>
      <c r="H173" s="104"/>
    </row>
    <row r="174" spans="1:12">
      <c r="C174" s="119" t="s">
        <v>168</v>
      </c>
      <c r="D174" s="104"/>
      <c r="E174" s="104"/>
      <c r="F174" s="104"/>
      <c r="G174" s="104"/>
      <c r="H174" s="104"/>
    </row>
    <row r="175" spans="1:12">
      <c r="B175" s="119"/>
      <c r="C175" s="119" t="s">
        <v>165</v>
      </c>
      <c r="D175" s="104"/>
      <c r="E175" s="104"/>
      <c r="F175" s="104"/>
      <c r="G175" s="104"/>
      <c r="H175" s="104"/>
    </row>
    <row r="176" spans="1:12">
      <c r="C176" s="119" t="s">
        <v>166</v>
      </c>
      <c r="D176" s="104"/>
      <c r="E176" s="104"/>
      <c r="F176" s="104"/>
      <c r="G176" s="104"/>
      <c r="H176" s="128"/>
    </row>
    <row r="177" spans="2:15">
      <c r="C177" s="119" t="s">
        <v>181</v>
      </c>
      <c r="D177" s="104"/>
      <c r="E177" s="104"/>
      <c r="F177" s="104"/>
      <c r="G177" s="104"/>
      <c r="H177" s="104"/>
    </row>
    <row r="178" spans="2:15">
      <c r="C178" s="132" t="s">
        <v>182</v>
      </c>
      <c r="D178" s="104"/>
      <c r="E178" s="104"/>
      <c r="F178" s="104"/>
      <c r="G178" s="104"/>
      <c r="H178" s="104"/>
      <c r="J178" s="100"/>
    </row>
    <row r="179" spans="2:15">
      <c r="C179" s="120" t="s">
        <v>205</v>
      </c>
      <c r="D179" s="44"/>
      <c r="E179" s="44"/>
      <c r="F179" s="44"/>
      <c r="G179" s="44"/>
      <c r="H179" s="51">
        <v>0</v>
      </c>
      <c r="J179" s="98"/>
    </row>
    <row r="180" spans="2:15" ht="15.75" thickBot="1">
      <c r="C180" s="117"/>
      <c r="D180" s="104"/>
      <c r="E180" s="104"/>
      <c r="F180" s="104"/>
      <c r="G180" s="104"/>
      <c r="H180" s="125">
        <f>SUM(H169:H179)</f>
        <v>72355.333333333343</v>
      </c>
      <c r="L180" s="146"/>
      <c r="O180" s="156">
        <v>440504</v>
      </c>
    </row>
    <row r="181" spans="2:15" ht="15.75" thickTop="1">
      <c r="C181" s="117"/>
      <c r="D181" s="104"/>
      <c r="E181" s="104"/>
      <c r="F181" s="104"/>
      <c r="G181" s="104"/>
      <c r="H181" s="104"/>
    </row>
    <row r="182" spans="2:15">
      <c r="C182" s="26"/>
      <c r="D182" s="104"/>
      <c r="E182" s="104"/>
      <c r="F182" s="104"/>
      <c r="G182" s="104"/>
      <c r="H182" s="104"/>
    </row>
    <row r="183" spans="2:15">
      <c r="B183" s="82"/>
      <c r="C183" s="135"/>
      <c r="D183" s="104"/>
      <c r="H183" s="100"/>
    </row>
    <row r="184" spans="2:15">
      <c r="C184" s="119"/>
      <c r="D184" s="104"/>
      <c r="H184" s="100"/>
    </row>
    <row r="185" spans="2:15">
      <c r="C185" s="119"/>
    </row>
    <row r="186" spans="2:15">
      <c r="C186" s="119"/>
    </row>
    <row r="187" spans="2:15">
      <c r="C187" s="119"/>
      <c r="D187" s="81"/>
      <c r="J187" s="98"/>
    </row>
    <row r="188" spans="2:15">
      <c r="C188" s="51"/>
      <c r="J188" s="98"/>
    </row>
    <row r="189" spans="2:15">
      <c r="C189" s="119"/>
    </row>
    <row r="190" spans="2:15">
      <c r="C190" s="51"/>
    </row>
    <row r="191" spans="2:15">
      <c r="C191" s="51"/>
    </row>
    <row r="192" spans="2:15">
      <c r="C192" s="51"/>
      <c r="H192" s="141"/>
    </row>
    <row r="193" spans="3:8">
      <c r="C193" s="82"/>
      <c r="H193" s="141"/>
    </row>
    <row r="194" spans="3:8">
      <c r="C194" s="51"/>
    </row>
    <row r="196" spans="3:8">
      <c r="C196" s="82" t="s">
        <v>16</v>
      </c>
    </row>
  </sheetData>
  <mergeCells count="2">
    <mergeCell ref="D3:I6"/>
    <mergeCell ref="D43:G43"/>
  </mergeCells>
  <phoneticPr fontId="6" type="noConversion"/>
  <pageMargins left="0.75" right="0.75" top="1" bottom="1" header="0.5" footer="0.5"/>
  <pageSetup scale="54" orientation="portrait" r:id="rId1"/>
  <headerFooter alignWithMargins="0">
    <oddHeader xml:space="preserve">&amp;C&amp;"Arial,Bold"Spyglass Landing
Assumptions to the Budget
2016&amp;"Arial,Regular"
</oddHeader>
    <oddFooter>&amp;L&amp;D &amp;T&amp;CPage &amp;P of &amp;N</oddFooter>
  </headerFooter>
  <rowBreaks count="2" manualBreakCount="2">
    <brk id="76" max="9" man="1"/>
    <brk id="155" max="9" man="1"/>
  </row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Spyglass Bud 2017</vt:lpstr>
      <vt:lpstr>Assumptions</vt:lpstr>
      <vt:lpstr>Assumptions!Print_Area</vt:lpstr>
      <vt:lpstr>'Spyglass Bud 2017'!Print_Area</vt:lpstr>
      <vt:lpstr>'Spyglass Bud 2017'!Print_Titles</vt:lpstr>
    </vt:vector>
  </TitlesOfParts>
  <Company>Beaumont at Northborough</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bpage</dc:creator>
  <cp:lastModifiedBy>Marcia</cp:lastModifiedBy>
  <cp:lastPrinted>2016-09-27T04:04:02Z</cp:lastPrinted>
  <dcterms:created xsi:type="dcterms:W3CDTF">2006-09-11T15:10:42Z</dcterms:created>
  <dcterms:modified xsi:type="dcterms:W3CDTF">2016-12-16T03:45:23Z</dcterms:modified>
</cp:coreProperties>
</file>