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FF0431FE-A440-447C-ABE6-90C9F744FD14}" xr6:coauthVersionLast="47" xr6:coauthVersionMax="47" xr10:uidLastSave="{00000000-0000-0000-0000-000000000000}"/>
  <bookViews>
    <workbookView xWindow="-120" yWindow="-120" windowWidth="29040" windowHeight="15840" xr2:uid="{3206D80A-4C47-4F03-A832-08CCE0C0BC3C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I3" i="2"/>
  <c r="K3" i="2"/>
  <c r="Q3" i="2"/>
  <c r="R3" i="2"/>
  <c r="S3" i="2"/>
  <c r="I6" i="2"/>
  <c r="K6" i="2"/>
  <c r="Q6" i="2"/>
  <c r="R6" i="2"/>
  <c r="S6" i="2"/>
  <c r="I7" i="2"/>
  <c r="K7" i="2"/>
  <c r="Q7" i="2"/>
  <c r="R7" i="2"/>
  <c r="S7" i="2"/>
  <c r="D8" i="2"/>
  <c r="G8" i="2"/>
  <c r="H8" i="2"/>
  <c r="J8" i="2"/>
  <c r="K8" i="2"/>
  <c r="L8" i="2"/>
  <c r="M8" i="2"/>
  <c r="O8" i="2"/>
  <c r="P8" i="2"/>
  <c r="I9" i="2"/>
  <c r="I10" i="2"/>
  <c r="M10" i="2"/>
  <c r="P10" i="2"/>
  <c r="S10" i="2"/>
</calcChain>
</file>

<file path=xl/sharedStrings.xml><?xml version="1.0" encoding="utf-8"?>
<sst xmlns="http://schemas.openxmlformats.org/spreadsheetml/2006/main" count="140" uniqueCount="89">
  <si>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</si>
  <si>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</si>
  <si>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</si>
  <si>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</si>
  <si>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</si>
  <si>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</si>
  <si>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</si>
  <si>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</si>
  <si>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</si>
  <si>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</si>
  <si>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</si>
  <si>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</si>
  <si>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</si>
  <si>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</si>
  <si>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</si>
  <si>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</si>
  <si>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</si>
  <si>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</si>
  <si>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</si>
  <si>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</si>
  <si>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</si>
  <si>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</si>
  <si>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</si>
  <si>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</si>
  <si>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</si>
  <si>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</si>
  <si>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</si>
  <si>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</si>
  <si>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</si>
  <si>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</si>
  <si>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</si>
  <si>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</si>
  <si>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</si>
  <si>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</si>
  <si>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</si>
  <si>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</si>
  <si>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</si>
  <si>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</si>
  <si>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</si>
  <si>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</si>
  <si>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</si>
  <si>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</si>
  <si>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</si>
  <si>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</si>
  <si>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03-ARM'S LENGTH</t>
  </si>
  <si>
    <t>4001</t>
  </si>
  <si>
    <t>4001 RESIDENTIAL NEW</t>
  </si>
  <si>
    <t>401</t>
  </si>
  <si>
    <t>FRONT FOOT RATE</t>
  </si>
  <si>
    <t>WD</t>
  </si>
  <si>
    <t>13-031-050-00</t>
  </si>
  <si>
    <t>6613 N MAPLE ST</t>
  </si>
  <si>
    <t>1104-01388</t>
  </si>
  <si>
    <t>13-031-042-00, 13-650-003-30</t>
  </si>
  <si>
    <t>13-036-020-00</t>
  </si>
  <si>
    <t>6492 W LINCOLN RD</t>
  </si>
  <si>
    <t>1078-1011</t>
  </si>
  <si>
    <t>13-200-001-00</t>
  </si>
  <si>
    <t>6037 WILDWOOD DR</t>
  </si>
  <si>
    <t>1109-01257</t>
  </si>
  <si>
    <t>MLC</t>
  </si>
  <si>
    <t>13-405-005-00</t>
  </si>
  <si>
    <t>6395 RIVER ST</t>
  </si>
  <si>
    <t>1084-01233</t>
  </si>
  <si>
    <t>13-410-004-00</t>
  </si>
  <si>
    <t>6191 MILL ST</t>
  </si>
  <si>
    <t>1104-1371</t>
  </si>
  <si>
    <t>402</t>
  </si>
  <si>
    <t>13-601-030-00</t>
  </si>
  <si>
    <t>11558 SCHOOL ST</t>
  </si>
  <si>
    <t>1113-0300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</si>
  <si>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</si>
  <si>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</si>
  <si>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</si>
  <si>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</si>
  <si>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</si>
  <si>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</si>
  <si>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</si>
  <si>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SEVILLE RESIDENTIAL FRONT FOOT RATE $98 CALCULATED, $90 APPLIED</t>
  </si>
  <si>
    <t xml:space="preserve">OLDER ACTUAL VACANT LAND SALES CONSIDERED </t>
  </si>
  <si>
    <t>13-031-041-02</t>
  </si>
  <si>
    <t>N MAPLE (6000) RD</t>
  </si>
  <si>
    <t>1076-1382</t>
  </si>
  <si>
    <t>13-035-020-00</t>
  </si>
  <si>
    <t>W LINCOLN/N PINGREE RD</t>
  </si>
  <si>
    <t>1071-1365</t>
  </si>
  <si>
    <t>13-303-001-00</t>
  </si>
  <si>
    <t>PINGREE RD</t>
  </si>
  <si>
    <t>1067-1360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</si>
</sst>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0" fontId="0" fillId="0" borderId="0" xfId="0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0" fillId="0" borderId="0" xfId="0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4" fillId="0" borderId="0" xfId="0" applyFont="1"/>
    <xf numFmtId="165" fontId="4" fillId="0" borderId="0" xfId="0" applyNumberFormat="1" applyFont="1"/>
    <xf numFmtId="6" fontId="4" fillId="0" borderId="0" xfId="0" applyNumberFormat="1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40" fontId="4" fillId="0" borderId="0" xfId="0" applyNumberFormat="1" applyFont="1"/>
    <xf numFmtId="8" fontId="4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1" fillId="0" borderId="0" xfId="0" quotePrefix="1" applyFont="1" applyAlignment="1">
      <alignment horizontal="right"/>
    </xf>
    <xf numFmtId="14" fontId="1" fillId="0" borderId="0" xfId="0" applyNumberFormat="1" applyFont="1"/>
    <xf numFmtId="0" fontId="1" fillId="0" borderId="0" xfId="0" quotePrefix="1" applyFont="1"/>
    <xf numFmtId="0" fontId="1" fillId="0" borderId="0" xfId="0" applyFont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1" fillId="0" borderId="0" xfId="0" quotePrefix="1" applyFont="1" applyAlignment="1">
      <alignment horizontal="right"/>
    </xf>
    <xf numFmtId="14" fontId="1" fillId="0" borderId="0" xfId="0" applyNumberFormat="1" applyFont="1"/>
    <xf numFmtId="0" fontId="1" fillId="0" borderId="0" xfId="0" quotePrefix="1" applyFont="1"/>
    <xf numFmtId="0" fontId="1" fillId="0" borderId="0" xfId="0" applyFont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1" fillId="0" borderId="0" xfId="0" quotePrefix="1" applyFont="1" applyAlignment="1">
      <alignment horizontal="right"/>
    </xf>
    <xf numFmtId="14" fontId="1" fillId="0" borderId="0" xfId="0" applyNumberFormat="1" applyFont="1"/>
    <xf numFmtId="0" fontId="1" fillId="0" borderId="0" xfId="0" quotePrefix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CFB1-48B9-4B28-B7DF-9049F72016C8}">
  <dimension ref="A1:BL20"/>
  <sheetViews>
    <sheetView tabSelected="1" workbookViewId="0">
      <selection activeCell="A20" sqref="A20:BL20"/>
    </sheetView>
  </sheetViews>
  <sheetFormatPr defaultRowHeight="15" x14ac:dyDescent="0.25"/>
  <cols>
    <col min="1" max="1" width="14.28515625" bestFit="1" customWidth="1"/>
    <col min="2" max="2" width="23.42578125" bestFit="1" customWidth="1"/>
    <col min="3" max="3" width="9.28515625" style="25" bestFit="1" customWidth="1"/>
    <col min="4" max="4" width="10.85546875" style="15" bestFit="1" customWidth="1"/>
    <col min="5" max="5" width="5.5703125" bestFit="1" customWidth="1"/>
    <col min="6" max="6" width="16.7109375" bestFit="1" customWidth="1"/>
    <col min="7" max="7" width="10.85546875" style="15" bestFit="1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0.7109375" style="39" bestFit="1" customWidth="1"/>
    <col min="17" max="17" width="10" style="15" bestFit="1" customWidth="1"/>
    <col min="18" max="18" width="12" style="15" bestFit="1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1.7109375" bestFit="1" customWidth="1"/>
    <col min="23" max="23" width="26.85546875" bestFit="1" customWidth="1"/>
    <col min="24" max="24" width="21.710937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2" width="17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50</v>
      </c>
      <c r="B2" t="s">
        <v>51</v>
      </c>
      <c r="C2" s="25">
        <v>44728</v>
      </c>
      <c r="D2" s="15">
        <v>120000</v>
      </c>
      <c r="E2" t="s">
        <v>49</v>
      </c>
      <c r="F2" t="s">
        <v>44</v>
      </c>
      <c r="G2" s="15">
        <v>120000</v>
      </c>
      <c r="H2" s="15">
        <v>43600</v>
      </c>
      <c r="I2" s="20">
        <f>H2/G2*100</f>
        <v>36.333333333333336</v>
      </c>
      <c r="J2" s="15">
        <v>94096</v>
      </c>
      <c r="K2" s="15">
        <f>G2-83568</f>
        <v>36432</v>
      </c>
      <c r="L2" s="15">
        <v>10528</v>
      </c>
      <c r="M2" s="30">
        <v>197</v>
      </c>
      <c r="N2" s="34">
        <v>256.5</v>
      </c>
      <c r="O2" s="39">
        <v>0.38800000000000001</v>
      </c>
      <c r="P2" s="39">
        <v>0.126</v>
      </c>
      <c r="Q2" s="15">
        <f>K2/M2</f>
        <v>184.93401015228426</v>
      </c>
      <c r="R2" s="15">
        <f>K2/O2</f>
        <v>93896.907216494845</v>
      </c>
      <c r="S2" s="44">
        <f>K2/O2/43560</f>
        <v>2.1555763823805059</v>
      </c>
      <c r="T2" s="39">
        <v>197</v>
      </c>
      <c r="U2" s="5" t="s">
        <v>45</v>
      </c>
      <c r="V2" t="s">
        <v>52</v>
      </c>
      <c r="W2" t="s">
        <v>53</v>
      </c>
      <c r="X2" t="s">
        <v>46</v>
      </c>
      <c r="Y2">
        <v>0</v>
      </c>
      <c r="Z2">
        <v>1</v>
      </c>
      <c r="AA2" s="6">
        <v>43794</v>
      </c>
      <c r="AC2" s="7" t="s">
        <v>47</v>
      </c>
      <c r="AD2" t="s">
        <v>48</v>
      </c>
    </row>
    <row r="3" spans="1:64" x14ac:dyDescent="0.25">
      <c r="A3" t="s">
        <v>57</v>
      </c>
      <c r="B3" t="s">
        <v>58</v>
      </c>
      <c r="C3" s="25">
        <v>44827</v>
      </c>
      <c r="D3" s="15">
        <v>150000</v>
      </c>
      <c r="E3" t="s">
        <v>49</v>
      </c>
      <c r="F3" t="s">
        <v>44</v>
      </c>
      <c r="G3" s="15">
        <v>150000</v>
      </c>
      <c r="H3" s="15">
        <v>66400</v>
      </c>
      <c r="I3" s="20">
        <f>H3/G3*100</f>
        <v>44.266666666666666</v>
      </c>
      <c r="J3" s="15">
        <v>143158</v>
      </c>
      <c r="K3" s="15">
        <f>G3-132903</f>
        <v>17097</v>
      </c>
      <c r="L3" s="15">
        <v>10255</v>
      </c>
      <c r="M3" s="30">
        <v>146.5</v>
      </c>
      <c r="N3" s="34">
        <v>158.25</v>
      </c>
      <c r="O3" s="39">
        <v>0.53200000000000003</v>
      </c>
      <c r="P3" s="39">
        <v>0.53200000000000003</v>
      </c>
      <c r="Q3" s="15">
        <f>K3/M3</f>
        <v>116.70307167235495</v>
      </c>
      <c r="R3" s="15">
        <f>K3/O3</f>
        <v>32137.218045112779</v>
      </c>
      <c r="S3" s="44">
        <f>K3/O3/43560</f>
        <v>0.73776900930010969</v>
      </c>
      <c r="T3" s="39">
        <v>146.5</v>
      </c>
      <c r="U3" s="5" t="s">
        <v>45</v>
      </c>
      <c r="V3" t="s">
        <v>59</v>
      </c>
      <c r="X3" t="s">
        <v>46</v>
      </c>
      <c r="Y3">
        <v>0</v>
      </c>
      <c r="Z3">
        <v>1</v>
      </c>
      <c r="AA3" s="6">
        <v>43810</v>
      </c>
      <c r="AC3" s="7" t="s">
        <v>47</v>
      </c>
      <c r="AD3" t="s">
        <v>48</v>
      </c>
    </row>
    <row r="4" spans="1:64" s="49" customFormat="1" x14ac:dyDescent="0.25">
      <c r="A4" s="60" t="s">
        <v>54</v>
      </c>
      <c r="B4" s="60" t="s">
        <v>55</v>
      </c>
      <c r="C4" s="66">
        <v>44295</v>
      </c>
      <c r="D4" s="64">
        <v>73900</v>
      </c>
      <c r="E4" s="60" t="s">
        <v>49</v>
      </c>
      <c r="F4" s="60" t="s">
        <v>44</v>
      </c>
      <c r="G4" s="64">
        <v>73900</v>
      </c>
      <c r="H4" s="64">
        <v>35100</v>
      </c>
      <c r="I4" s="65">
        <v>47.496617050067655</v>
      </c>
      <c r="J4" s="64">
        <v>69189</v>
      </c>
      <c r="K4" s="64">
        <v>10411</v>
      </c>
      <c r="L4" s="64">
        <v>5700</v>
      </c>
      <c r="M4" s="67">
        <v>100</v>
      </c>
      <c r="N4" s="68">
        <v>141.5</v>
      </c>
      <c r="O4" s="69">
        <v>0.32500000000000001</v>
      </c>
      <c r="P4" s="69">
        <v>0.32500000000000001</v>
      </c>
      <c r="Q4" s="64">
        <v>104.11</v>
      </c>
      <c r="R4" s="64">
        <v>32033.846153846152</v>
      </c>
      <c r="S4" s="70">
        <v>0.73539591721409903</v>
      </c>
      <c r="T4" s="69">
        <v>100</v>
      </c>
      <c r="U4" s="61" t="s">
        <v>45</v>
      </c>
      <c r="V4" s="60" t="s">
        <v>56</v>
      </c>
      <c r="W4" s="60"/>
      <c r="X4" s="60" t="s">
        <v>46</v>
      </c>
      <c r="Y4" s="60">
        <v>0</v>
      </c>
      <c r="Z4" s="60">
        <v>0</v>
      </c>
      <c r="AA4" s="62">
        <v>43805</v>
      </c>
      <c r="AB4" s="60"/>
      <c r="AC4" s="63" t="s">
        <v>47</v>
      </c>
      <c r="AD4" s="60" t="s">
        <v>48</v>
      </c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64" x14ac:dyDescent="0.25">
      <c r="A5" s="49" t="s">
        <v>61</v>
      </c>
      <c r="B5" s="49" t="s">
        <v>62</v>
      </c>
      <c r="C5" s="55">
        <v>44383</v>
      </c>
      <c r="D5" s="53">
        <v>71000</v>
      </c>
      <c r="E5" s="49" t="s">
        <v>49</v>
      </c>
      <c r="F5" s="49" t="s">
        <v>44</v>
      </c>
      <c r="G5" s="53">
        <v>71000</v>
      </c>
      <c r="H5" s="53">
        <v>40800</v>
      </c>
      <c r="I5" s="54">
        <v>57.464788732394368</v>
      </c>
      <c r="J5" s="53">
        <v>80662</v>
      </c>
      <c r="K5" s="53">
        <v>3505</v>
      </c>
      <c r="L5" s="53">
        <v>13167</v>
      </c>
      <c r="M5" s="56">
        <v>231</v>
      </c>
      <c r="N5" s="57">
        <v>128.464279</v>
      </c>
      <c r="O5" s="58">
        <v>0.68100000000000005</v>
      </c>
      <c r="P5" s="58">
        <v>0.68100000000000005</v>
      </c>
      <c r="Q5" s="53">
        <v>15.173160173160174</v>
      </c>
      <c r="R5" s="53">
        <v>5146.8428781204111</v>
      </c>
      <c r="S5" s="59">
        <v>0.1181552543186504</v>
      </c>
      <c r="T5" s="58">
        <v>231</v>
      </c>
      <c r="U5" s="50" t="s">
        <v>45</v>
      </c>
      <c r="V5" s="49" t="s">
        <v>63</v>
      </c>
      <c r="W5" s="49"/>
      <c r="X5" s="49" t="s">
        <v>46</v>
      </c>
      <c r="Y5" s="49">
        <v>0</v>
      </c>
      <c r="Z5" s="49">
        <v>1</v>
      </c>
      <c r="AA5" s="51">
        <v>43801</v>
      </c>
      <c r="AB5" s="49"/>
      <c r="AC5" s="52" t="s">
        <v>47</v>
      </c>
      <c r="AD5" s="49" t="s">
        <v>48</v>
      </c>
      <c r="AE5" s="49" t="s">
        <v>48</v>
      </c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</row>
    <row r="6" spans="1:64" x14ac:dyDescent="0.25">
      <c r="A6" t="s">
        <v>64</v>
      </c>
      <c r="B6" t="s">
        <v>65</v>
      </c>
      <c r="C6" s="25">
        <v>44726</v>
      </c>
      <c r="D6" s="15">
        <v>141000</v>
      </c>
      <c r="E6" t="s">
        <v>49</v>
      </c>
      <c r="F6" t="s">
        <v>44</v>
      </c>
      <c r="G6" s="15">
        <v>141000</v>
      </c>
      <c r="H6" s="15">
        <v>66700</v>
      </c>
      <c r="I6" s="20">
        <f>H6/G6*100</f>
        <v>47.304964539007095</v>
      </c>
      <c r="J6" s="15">
        <v>146019</v>
      </c>
      <c r="K6" s="15">
        <f>G6-132159</f>
        <v>8841</v>
      </c>
      <c r="L6" s="15">
        <v>13860</v>
      </c>
      <c r="M6" s="30">
        <v>198</v>
      </c>
      <c r="N6" s="34">
        <v>115.5</v>
      </c>
      <c r="O6" s="39">
        <v>0.52500000000000002</v>
      </c>
      <c r="P6" s="39">
        <v>0.52500000000000002</v>
      </c>
      <c r="Q6" s="15">
        <f>K6/M6</f>
        <v>44.651515151515149</v>
      </c>
      <c r="R6" s="15">
        <f>K6/O6</f>
        <v>16840</v>
      </c>
      <c r="S6" s="44">
        <f>K6/O6/43560</f>
        <v>0.38659320477502296</v>
      </c>
      <c r="T6" s="39">
        <v>198</v>
      </c>
      <c r="U6" s="5" t="s">
        <v>45</v>
      </c>
      <c r="V6" t="s">
        <v>66</v>
      </c>
      <c r="X6" t="s">
        <v>46</v>
      </c>
      <c r="Y6">
        <v>0</v>
      </c>
      <c r="Z6">
        <v>1</v>
      </c>
      <c r="AA6" s="6">
        <v>43802</v>
      </c>
      <c r="AC6" s="7" t="s">
        <v>47</v>
      </c>
      <c r="AD6" t="s">
        <v>48</v>
      </c>
      <c r="AE6" t="s">
        <v>48</v>
      </c>
      <c r="AF6" t="s">
        <v>48</v>
      </c>
    </row>
    <row r="7" spans="1:64" ht="15.75" thickBot="1" x14ac:dyDescent="0.3">
      <c r="A7" t="s">
        <v>68</v>
      </c>
      <c r="B7" t="s">
        <v>69</v>
      </c>
      <c r="C7" s="25">
        <v>44895</v>
      </c>
      <c r="D7" s="15">
        <v>143000</v>
      </c>
      <c r="E7" t="s">
        <v>49</v>
      </c>
      <c r="F7" t="s">
        <v>44</v>
      </c>
      <c r="G7" s="15">
        <v>143000</v>
      </c>
      <c r="H7" s="15">
        <v>58400</v>
      </c>
      <c r="I7" s="20">
        <f>H7/G7*100</f>
        <v>40.83916083916084</v>
      </c>
      <c r="J7" s="15">
        <v>130035</v>
      </c>
      <c r="K7" s="15">
        <f>G7-119535</f>
        <v>23465</v>
      </c>
      <c r="L7" s="15">
        <v>10500</v>
      </c>
      <c r="M7" s="30">
        <v>150</v>
      </c>
      <c r="N7" s="34">
        <v>125</v>
      </c>
      <c r="O7" s="39">
        <v>0.43</v>
      </c>
      <c r="P7" s="39">
        <v>0.43</v>
      </c>
      <c r="Q7" s="15">
        <f>K7/M7</f>
        <v>156.43333333333334</v>
      </c>
      <c r="R7" s="15">
        <f>K7/O7</f>
        <v>54569.767441860466</v>
      </c>
      <c r="S7" s="44">
        <f>K7/O7/43560</f>
        <v>1.2527494821363743</v>
      </c>
      <c r="T7" s="39">
        <v>150</v>
      </c>
      <c r="U7" s="5" t="s">
        <v>45</v>
      </c>
      <c r="V7" t="s">
        <v>70</v>
      </c>
      <c r="X7" t="s">
        <v>46</v>
      </c>
      <c r="Y7">
        <v>0</v>
      </c>
      <c r="Z7">
        <v>1</v>
      </c>
      <c r="AA7" s="6">
        <v>43803</v>
      </c>
      <c r="AC7" s="7" t="s">
        <v>47</v>
      </c>
      <c r="AD7" t="s">
        <v>48</v>
      </c>
    </row>
    <row r="8" spans="1:64" ht="15.75" thickTop="1" x14ac:dyDescent="0.25">
      <c r="A8" s="8"/>
      <c r="B8" s="8"/>
      <c r="C8" s="26" t="s">
        <v>71</v>
      </c>
      <c r="D8" s="16">
        <f>+SUM(D2:D7)</f>
        <v>698900</v>
      </c>
      <c r="E8" s="8"/>
      <c r="F8" s="8"/>
      <c r="G8" s="16">
        <f>+SUM(G2:G7)</f>
        <v>698900</v>
      </c>
      <c r="H8" s="16">
        <f>+SUM(H2:H7)</f>
        <v>311000</v>
      </c>
      <c r="I8" s="21"/>
      <c r="J8" s="16">
        <f>+SUM(J2:J7)</f>
        <v>663159</v>
      </c>
      <c r="K8" s="16">
        <f>+SUM(K2:K7)</f>
        <v>99751</v>
      </c>
      <c r="L8" s="16">
        <f>+SUM(L2:L7)</f>
        <v>64010</v>
      </c>
      <c r="M8" s="31">
        <f>+SUM(M2:M7)</f>
        <v>1022.5</v>
      </c>
      <c r="N8" s="35"/>
      <c r="O8" s="40">
        <f>+SUM(O2:O7)</f>
        <v>2.8810000000000002</v>
      </c>
      <c r="P8" s="40">
        <f>+SUM(P2:P7)</f>
        <v>2.6190000000000002</v>
      </c>
      <c r="Q8" s="16"/>
      <c r="R8" s="16"/>
      <c r="S8" s="45"/>
      <c r="T8" s="40"/>
      <c r="U8" s="9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</row>
    <row r="9" spans="1:64" x14ac:dyDescent="0.25">
      <c r="A9" s="10"/>
      <c r="B9" s="10"/>
      <c r="C9" s="27"/>
      <c r="D9" s="17"/>
      <c r="E9" s="10"/>
      <c r="F9" s="10"/>
      <c r="G9" s="17"/>
      <c r="H9" s="17" t="s">
        <v>72</v>
      </c>
      <c r="I9" s="22">
        <f>H8/G8*100</f>
        <v>44.498497639147232</v>
      </c>
      <c r="J9" s="17"/>
      <c r="K9" s="17"/>
      <c r="L9" s="17" t="s">
        <v>73</v>
      </c>
      <c r="M9" s="32"/>
      <c r="N9" s="36"/>
      <c r="O9" s="41" t="s">
        <v>73</v>
      </c>
      <c r="P9" s="41"/>
      <c r="Q9" s="17"/>
      <c r="R9" s="17" t="s">
        <v>73</v>
      </c>
      <c r="S9" s="46"/>
      <c r="T9" s="4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64" x14ac:dyDescent="0.25">
      <c r="A10" s="12"/>
      <c r="B10" s="12"/>
      <c r="C10" s="28"/>
      <c r="D10" s="18"/>
      <c r="E10" s="12"/>
      <c r="F10" s="12"/>
      <c r="G10" s="18"/>
      <c r="H10" s="18" t="s">
        <v>74</v>
      </c>
      <c r="I10" s="23">
        <f>STDEV(I2:I7)</f>
        <v>7.1776025836606001</v>
      </c>
      <c r="J10" s="18"/>
      <c r="K10" s="18"/>
      <c r="L10" s="18" t="s">
        <v>75</v>
      </c>
      <c r="M10" s="48">
        <f>K8/M8</f>
        <v>97.555990220048898</v>
      </c>
      <c r="N10" s="37"/>
      <c r="O10" s="42" t="s">
        <v>76</v>
      </c>
      <c r="P10" s="42">
        <f>K8/O8</f>
        <v>34623.741756334603</v>
      </c>
      <c r="Q10" s="18"/>
      <c r="R10" s="18" t="s">
        <v>77</v>
      </c>
      <c r="S10" s="47">
        <f>K8/O8/43560</f>
        <v>0.79485173912613871</v>
      </c>
      <c r="T10" s="42"/>
      <c r="U10" s="13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3" spans="1:64" s="71" customFormat="1" ht="15.75" x14ac:dyDescent="0.25">
      <c r="A13" s="71" t="s">
        <v>78</v>
      </c>
      <c r="C13" s="72"/>
      <c r="D13" s="73"/>
      <c r="G13" s="73"/>
      <c r="H13" s="73"/>
      <c r="I13" s="74"/>
      <c r="J13" s="73"/>
      <c r="K13" s="73"/>
      <c r="L13" s="73"/>
      <c r="M13" s="75"/>
      <c r="N13" s="76"/>
      <c r="O13" s="77"/>
      <c r="P13" s="77"/>
      <c r="Q13" s="73"/>
      <c r="R13" s="73"/>
      <c r="S13" s="78"/>
      <c r="T13" s="77"/>
      <c r="U13" s="79"/>
    </row>
    <row r="16" spans="1:64" s="71" customFormat="1" ht="15.75" x14ac:dyDescent="0.25">
      <c r="A16" s="71" t="s">
        <v>79</v>
      </c>
      <c r="C16" s="72"/>
      <c r="D16" s="73"/>
      <c r="G16" s="73"/>
      <c r="H16" s="73"/>
      <c r="I16" s="74"/>
      <c r="J16" s="73"/>
      <c r="K16" s="73"/>
      <c r="L16" s="73"/>
      <c r="M16" s="75"/>
      <c r="N16" s="76"/>
      <c r="O16" s="77"/>
      <c r="P16" s="77"/>
      <c r="Q16" s="73"/>
      <c r="R16" s="73"/>
      <c r="S16" s="78"/>
      <c r="T16" s="77"/>
      <c r="U16" s="79"/>
    </row>
    <row r="18" spans="1:64" x14ac:dyDescent="0.25">
      <c r="A18" s="80" t="s">
        <v>80</v>
      </c>
      <c r="B18" s="80" t="s">
        <v>81</v>
      </c>
      <c r="C18" s="81">
        <v>44264</v>
      </c>
      <c r="D18" s="82">
        <v>900</v>
      </c>
      <c r="E18" s="80" t="s">
        <v>49</v>
      </c>
      <c r="F18" s="80" t="s">
        <v>44</v>
      </c>
      <c r="G18" s="82">
        <v>900</v>
      </c>
      <c r="H18" s="82">
        <v>0</v>
      </c>
      <c r="I18" s="83">
        <v>0</v>
      </c>
      <c r="J18" s="82">
        <v>2328</v>
      </c>
      <c r="K18" s="82">
        <v>900</v>
      </c>
      <c r="L18" s="82">
        <v>2328</v>
      </c>
      <c r="M18" s="84">
        <v>40.840000000000003</v>
      </c>
      <c r="N18" s="85">
        <v>201.779999</v>
      </c>
      <c r="O18" s="86">
        <v>0.189</v>
      </c>
      <c r="P18" s="86">
        <v>0.189</v>
      </c>
      <c r="Q18" s="82">
        <v>22.037218413320272</v>
      </c>
      <c r="R18" s="82">
        <v>4761.9047619047615</v>
      </c>
      <c r="S18" s="87">
        <v>0.10931829113647294</v>
      </c>
      <c r="T18" s="86">
        <v>40.840000000000003</v>
      </c>
      <c r="U18" s="88" t="s">
        <v>45</v>
      </c>
      <c r="V18" s="80" t="s">
        <v>82</v>
      </c>
      <c r="W18" s="80"/>
      <c r="X18" s="80" t="s">
        <v>46</v>
      </c>
      <c r="Y18" s="80">
        <v>0</v>
      </c>
      <c r="Z18" s="80">
        <v>0</v>
      </c>
      <c r="AA18" s="89">
        <v>43795</v>
      </c>
      <c r="AB18" s="80"/>
      <c r="AC18" s="90" t="s">
        <v>67</v>
      </c>
      <c r="AD18" s="80" t="s">
        <v>48</v>
      </c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</row>
    <row r="19" spans="1:64" x14ac:dyDescent="0.25">
      <c r="A19" s="91" t="s">
        <v>83</v>
      </c>
      <c r="B19" s="91" t="s">
        <v>84</v>
      </c>
      <c r="C19" s="92">
        <v>44158</v>
      </c>
      <c r="D19" s="93">
        <v>16000</v>
      </c>
      <c r="E19" s="91" t="s">
        <v>60</v>
      </c>
      <c r="F19" s="91" t="s">
        <v>44</v>
      </c>
      <c r="G19" s="93">
        <v>16000</v>
      </c>
      <c r="H19" s="93">
        <v>9300</v>
      </c>
      <c r="I19" s="94">
        <v>58.125000000000007</v>
      </c>
      <c r="J19" s="93">
        <v>12825</v>
      </c>
      <c r="K19" s="93">
        <v>16000</v>
      </c>
      <c r="L19" s="93">
        <v>12825</v>
      </c>
      <c r="M19" s="95">
        <v>225</v>
      </c>
      <c r="N19" s="96">
        <v>186.75</v>
      </c>
      <c r="O19" s="97">
        <v>0.96499999999999997</v>
      </c>
      <c r="P19" s="97">
        <v>0.96499999999999997</v>
      </c>
      <c r="Q19" s="93">
        <v>71.111111111111114</v>
      </c>
      <c r="R19" s="93">
        <v>16580.310880829016</v>
      </c>
      <c r="S19" s="98">
        <v>0.38063156292077632</v>
      </c>
      <c r="T19" s="97">
        <v>225</v>
      </c>
      <c r="U19" s="99" t="s">
        <v>45</v>
      </c>
      <c r="V19" s="91" t="s">
        <v>85</v>
      </c>
      <c r="W19" s="91"/>
      <c r="X19" s="91" t="s">
        <v>46</v>
      </c>
      <c r="Y19" s="91">
        <v>0</v>
      </c>
      <c r="Z19" s="91">
        <v>1</v>
      </c>
      <c r="AA19" s="100">
        <v>44077</v>
      </c>
      <c r="AB19" s="91"/>
      <c r="AC19" s="101" t="s">
        <v>67</v>
      </c>
      <c r="AD19" s="91" t="s">
        <v>48</v>
      </c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</row>
    <row r="20" spans="1:64" x14ac:dyDescent="0.25">
      <c r="A20" s="102" t="s">
        <v>86</v>
      </c>
      <c r="B20" s="102" t="s">
        <v>87</v>
      </c>
      <c r="C20" s="103">
        <v>44105</v>
      </c>
      <c r="D20" s="104">
        <v>4000</v>
      </c>
      <c r="E20" s="102" t="s">
        <v>49</v>
      </c>
      <c r="F20" s="102" t="s">
        <v>44</v>
      </c>
      <c r="G20" s="104">
        <v>4000</v>
      </c>
      <c r="H20" s="104">
        <v>2600</v>
      </c>
      <c r="I20" s="105">
        <v>65</v>
      </c>
      <c r="J20" s="104">
        <v>5016</v>
      </c>
      <c r="K20" s="104">
        <v>4000</v>
      </c>
      <c r="L20" s="104">
        <v>5016</v>
      </c>
      <c r="M20" s="106">
        <v>88</v>
      </c>
      <c r="N20" s="107">
        <v>114</v>
      </c>
      <c r="O20" s="108">
        <v>0.23</v>
      </c>
      <c r="P20" s="108">
        <v>0.23</v>
      </c>
      <c r="Q20" s="104">
        <v>45.454545454545453</v>
      </c>
      <c r="R20" s="104">
        <v>17391.304347826088</v>
      </c>
      <c r="S20" s="109">
        <v>0.39924941110711865</v>
      </c>
      <c r="T20" s="108">
        <v>88</v>
      </c>
      <c r="U20" s="110" t="s">
        <v>45</v>
      </c>
      <c r="V20" s="102" t="s">
        <v>88</v>
      </c>
      <c r="W20" s="102"/>
      <c r="X20" s="102" t="s">
        <v>46</v>
      </c>
      <c r="Y20" s="102">
        <v>0</v>
      </c>
      <c r="Z20" s="102">
        <v>1</v>
      </c>
      <c r="AA20" s="111">
        <v>43805</v>
      </c>
      <c r="AB20" s="102"/>
      <c r="AC20" s="112" t="s">
        <v>67</v>
      </c>
      <c r="AD20" s="102" t="s">
        <v>48</v>
      </c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</row>
  </sheetData>
  <conditionalFormatting sqref="A2:AR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1C01E-8403-4B8D-9BA1-416F404D891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2024-01-02T18:09:36Z</dcterms:created>
  <dcterms:modified xsi:type="dcterms:W3CDTF">2024-01-02T18:19:31Z</dcterms:modified>
</cp:coreProperties>
</file>