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y\Documents\Budget &amp; Reserves\2024\"/>
    </mc:Choice>
  </mc:AlternateContent>
  <xr:revisionPtr revIDLastSave="0" documentId="8_{6AD19D12-804B-4A00-B875-67ACCEEC9813}" xr6:coauthVersionLast="47" xr6:coauthVersionMax="47" xr10:uidLastSave="{00000000-0000-0000-0000-000000000000}"/>
  <bookViews>
    <workbookView xWindow="-120" yWindow="-120" windowWidth="29040" windowHeight="15840" xr2:uid="{01CC1C7C-2E43-488A-8A04-E67AB7061193}"/>
  </bookViews>
  <sheets>
    <sheet name="Sheet1" sheetId="1" r:id="rId1"/>
  </sheets>
  <definedNames>
    <definedName name="_xlnm.Print_Area" localSheetId="0">Sheet1!$A$2:$S$165</definedName>
    <definedName name="_xlnm.Print_Titles" localSheetId="0">Sheet1!$A:$F,Sheet1!$1:$4</definedName>
    <definedName name="QB_COLUMN_59200" localSheetId="0" hidden="1">Sheet1!#REF!</definedName>
    <definedName name="QB_COLUMN_62230" localSheetId="0" hidden="1">Sheet1!$M$4</definedName>
    <definedName name="QB_COLUMN_63620" localSheetId="0" hidden="1">Sheet1!#REF!</definedName>
    <definedName name="QB_COLUMN_63650" localSheetId="0" hidden="1">Sheet1!#REF!</definedName>
    <definedName name="QB_COLUMN_76210" localSheetId="0" hidden="1">Sheet1!#REF!</definedName>
    <definedName name="QB_COLUMN_76240" localSheetId="0" hidden="1">Sheet1!#REF!</definedName>
    <definedName name="QB_COLUMN_76260" localSheetId="0" hidden="1">Sheet1!$Q$4</definedName>
    <definedName name="QB_DATA_0" localSheetId="0" hidden="1">Sheet1!$8:$8,Sheet1!$9:$9,Sheet1!$10:$10,Sheet1!$11:$11,Sheet1!$12:$12,Sheet1!$15:$15,Sheet1!$16:$16,Sheet1!$17:$17,Sheet1!$22:$22,Sheet1!$23:$23,Sheet1!$24:$24,Sheet1!$25:$25,Sheet1!$26:$26,Sheet1!$28:$28,Sheet1!$29:$29,Sheet1!$31:$31</definedName>
    <definedName name="QB_DATA_1" localSheetId="0" hidden="1">Sheet1!$32:$32,Sheet1!$34:$34,Sheet1!$35:$35,Sheet1!$36:$36,Sheet1!$37:$37,Sheet1!$39:$39,Sheet1!$42:$42,Sheet1!$43:$43,Sheet1!$44:$44,Sheet1!$45:$45,Sheet1!$46:$46,Sheet1!$47:$47,Sheet1!$48:$48,Sheet1!$49:$49,Sheet1!$50:$50,Sheet1!$51:$51</definedName>
    <definedName name="QB_DATA_2" localSheetId="0" hidden="1">Sheet1!$52:$52,Sheet1!$53:$53,Sheet1!$54:$54,Sheet1!$55:$55,Sheet1!$56:$56,Sheet1!$57:$57,Sheet1!$58:$58,Sheet1!$61:$61,Sheet1!$62:$62,Sheet1!$63:$63,Sheet1!$64:$64,Sheet1!$65:$65,Sheet1!$66:$66,Sheet1!$67:$67,Sheet1!$68:$68,Sheet1!$69:$69</definedName>
    <definedName name="QB_DATA_3" localSheetId="0" hidden="1">Sheet1!$70:$70,Sheet1!$71:$71,Sheet1!$72:$72,Sheet1!$73:$73,Sheet1!$74:$74,Sheet1!$75:$75,Sheet1!$76:$76,Sheet1!$77:$77,Sheet1!$78:$78,Sheet1!$79:$79,Sheet1!$80:$80,Sheet1!$81:$81,Sheet1!$82:$82,Sheet1!$83:$83,Sheet1!$84:$84,Sheet1!$86:$86</definedName>
    <definedName name="QB_DATA_4" localSheetId="0" hidden="1">Sheet1!$87:$87,Sheet1!$89:$89,Sheet1!$90:$90,Sheet1!$91:$91,Sheet1!$92:$92,Sheet1!$93:$93,Sheet1!$94:$94,Sheet1!$95:$95,Sheet1!$96:$96,Sheet1!$97:$97,Sheet1!$98:$98,Sheet1!$99:$99,Sheet1!$102:$102,Sheet1!$103:$103,Sheet1!$104:$104,Sheet1!$105:$105</definedName>
    <definedName name="QB_DATA_5" localSheetId="0" hidden="1">Sheet1!$106:$106,Sheet1!$107:$107,Sheet1!$108:$108,Sheet1!$109:$109,Sheet1!$110:$110,Sheet1!$111:$111,Sheet1!$114:$114,Sheet1!$115:$115,Sheet1!$116:$116,Sheet1!$117:$117,Sheet1!$118:$118,Sheet1!$119:$119,Sheet1!$120:$120,Sheet1!$121:$121,Sheet1!$122:$122,Sheet1!$123:$123</definedName>
    <definedName name="QB_DATA_6" localSheetId="0" hidden="1">Sheet1!$124:$124,Sheet1!$125:$125,Sheet1!$126:$126,Sheet1!$127:$127,Sheet1!$128:$128,Sheet1!$129:$129,Sheet1!$130:$130,Sheet1!$131:$131,Sheet1!$132:$132,Sheet1!$133:$133,Sheet1!$134:$134,Sheet1!$135:$135,Sheet1!$136:$136,Sheet1!$139:$139,Sheet1!$140:$140,Sheet1!$141:$141</definedName>
    <definedName name="QB_DATA_7" localSheetId="0" hidden="1">Sheet1!$142:$142,Sheet1!$143:$143,Sheet1!$144:$144,Sheet1!$145:$145,Sheet1!$147:$147,Sheet1!$148:$148,Sheet1!$153:$153,Sheet1!$156:$156,Sheet1!$158:$158,Sheet1!$159:$159,Sheet1!$161:$161,Sheet1!$162:$162</definedName>
    <definedName name="QB_FORMULA_0" localSheetId="0" hidden="1">Sheet1!#REF!,Sheet1!#REF!,Sheet1!#REF!,Sheet1!#REF!,Sheet1!#REF!,Sheet1!#REF!,Sheet1!#REF!,Sheet1!#REF!,Sheet1!#REF!,Sheet1!#REF!,Sheet1!#REF!,Sheet1!#REF!,Sheet1!#REF!,Sheet1!$M$13,Sheet1!#REF!,Sheet1!#REF!</definedName>
    <definedName name="QB_FORMULA_1" localSheetId="0" hidden="1">Sheet1!$Q$13,Sheet1!#REF!,Sheet1!#REF!,Sheet1!#REF!,Sheet1!#REF!,Sheet1!#REF!,Sheet1!#REF!,Sheet1!#REF!,Sheet1!#REF!,Sheet1!#REF!,Sheet1!$M$18,Sheet1!#REF!,Sheet1!#REF!,Sheet1!$Q$18,Sheet1!#REF!,Sheet1!#REF!</definedName>
    <definedName name="QB_FORMULA_10" localSheetId="0" hidden="1">Sheet1!#REF!,Sheet1!#REF!,Sheet1!#REF!,Sheet1!#REF!,Sheet1!#REF!,Sheet1!#REF!,Sheet1!#REF!,Sheet1!#REF!,Sheet1!#REF!,Sheet1!#REF!,Sheet1!#REF!,Sheet1!#REF!,Sheet1!$M$88,Sheet1!#REF!,Sheet1!#REF!,Sheet1!$Q$88</definedName>
    <definedName name="QB_FORMULA_11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12" localSheetId="0" hidden="1">Sheet1!#REF!,Sheet1!#REF!,Sheet1!#REF!,Sheet1!#REF!,Sheet1!#REF!,Sheet1!#REF!,Sheet1!#REF!,Sheet1!$M$100,Sheet1!#REF!,Sheet1!#REF!,Sheet1!$Q$100,Sheet1!#REF!,Sheet1!#REF!,Sheet1!#REF!,Sheet1!#REF!,Sheet1!#REF!</definedName>
    <definedName name="QB_FORMULA_13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14" localSheetId="0" hidden="1">Sheet1!$M$112,Sheet1!#REF!,Sheet1!#REF!,Sheet1!$Q$112,Sheet1!#REF!,Sheet1!#REF!,Sheet1!#REF!,Sheet1!#REF!,Sheet1!#REF!,Sheet1!#REF!,Sheet1!#REF!,Sheet1!#REF!,Sheet1!#REF!,Sheet1!#REF!,Sheet1!#REF!,Sheet1!#REF!</definedName>
    <definedName name="QB_FORMULA_15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16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17" localSheetId="0" hidden="1">Sheet1!#REF!,Sheet1!$M$137,Sheet1!#REF!,Sheet1!#REF!,Sheet1!$Q$137,Sheet1!#REF!,Sheet1!#REF!,Sheet1!#REF!,Sheet1!#REF!,Sheet1!#REF!,Sheet1!#REF!,Sheet1!#REF!,Sheet1!#REF!,Sheet1!#REF!,Sheet1!#REF!,Sheet1!#REF!</definedName>
    <definedName name="QB_FORMULA_18" localSheetId="0" hidden="1">Sheet1!#REF!,Sheet1!#REF!,Sheet1!#REF!,Sheet1!#REF!,Sheet1!$M$146,Sheet1!#REF!,Sheet1!#REF!,Sheet1!$Q$146,Sheet1!#REF!,Sheet1!#REF!,Sheet1!#REF!,Sheet1!$M$149,Sheet1!#REF!,Sheet1!#REF!,Sheet1!$Q$149,Sheet1!#REF!</definedName>
    <definedName name="QB_FORMULA_19" localSheetId="0" hidden="1">Sheet1!#REF!,Sheet1!#REF!,Sheet1!$M$150,Sheet1!#REF!,Sheet1!#REF!,Sheet1!$Q$150,Sheet1!#REF!,Sheet1!#REF!,Sheet1!#REF!,Sheet1!#REF!,Sheet1!#REF!,Sheet1!$M$154,Sheet1!#REF!,Sheet1!#REF!,Sheet1!$Q$154,Sheet1!#REF!</definedName>
    <definedName name="QB_FORMULA_2" localSheetId="0" hidden="1">Sheet1!#REF!,Sheet1!$M$19,Sheet1!#REF!,Sheet1!#REF!,Sheet1!$Q$19,Sheet1!#REF!,Sheet1!#REF!,Sheet1!#REF!,Sheet1!#REF!,Sheet1!#REF!,Sheet1!#REF!,Sheet1!#REF!,Sheet1!#REF!,Sheet1!#REF!,Sheet1!#REF!,Sheet1!#REF!</definedName>
    <definedName name="QB_FORMULA_20" localSheetId="0" hidden="1">Sheet1!#REF!,Sheet1!#REF!,Sheet1!#REF!,Sheet1!#REF!,Sheet1!#REF!,Sheet1!#REF!,Sheet1!$M$160,Sheet1!#REF!,Sheet1!#REF!,Sheet1!$Q$160,Sheet1!#REF!,Sheet1!#REF!,Sheet1!#REF!,Sheet1!#REF!,Sheet1!#REF!,Sheet1!#REF!</definedName>
    <definedName name="QB_FORMULA_21" localSheetId="0" hidden="1">Sheet1!#REF!,Sheet1!$M$163,Sheet1!#REF!,Sheet1!#REF!,Sheet1!$Q$163,Sheet1!#REF!,Sheet1!#REF!,Sheet1!#REF!,Sheet1!$M$164,Sheet1!#REF!,Sheet1!#REF!,Sheet1!$Q$164,Sheet1!#REF!,Sheet1!#REF!,Sheet1!#REF!,Sheet1!$M$165</definedName>
    <definedName name="QB_FORMULA_22" localSheetId="0" hidden="1">Sheet1!#REF!,Sheet1!#REF!,Sheet1!$Q$165</definedName>
    <definedName name="QB_FORMULA_3" localSheetId="0" hidden="1">Sheet1!#REF!,Sheet1!#REF!,Sheet1!#REF!,Sheet1!#REF!,Sheet1!$M$30,Sheet1!#REF!,Sheet1!#REF!,Sheet1!$Q$30,Sheet1!#REF!,Sheet1!#REF!,Sheet1!#REF!,Sheet1!#REF!,Sheet1!#REF!,Sheet1!#REF!,Sheet1!#REF!,Sheet1!#REF!</definedName>
    <definedName name="QB_FORMULA_4" localSheetId="0" hidden="1">Sheet1!#REF!,Sheet1!#REF!,Sheet1!#REF!,Sheet1!#REF!,Sheet1!#REF!,Sheet1!#REF!,Sheet1!#REF!,Sheet1!$M$38,Sheet1!#REF!,Sheet1!#REF!,Sheet1!$Q$38,Sheet1!#REF!,Sheet1!#REF!,Sheet1!#REF!,Sheet1!$M$40,Sheet1!#REF!</definedName>
    <definedName name="QB_FORMULA_5" localSheetId="0" hidden="1">Sheet1!#REF!,Sheet1!$Q$40,Sheet1!#REF!,Sheet1!#REF!,Sheet1!#REF!,Sheet1!#REF!,Sheet1!#REF!,Sheet1!#REF!,Sheet1!#REF!,Sheet1!#REF!,Sheet1!#REF!,Sheet1!#REF!,Sheet1!#REF!,Sheet1!#REF!,Sheet1!#REF!,Sheet1!#REF!</definedName>
    <definedName name="QB_FORMULA_6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7" localSheetId="0" hidden="1">Sheet1!#REF!,Sheet1!#REF!,Sheet1!#REF!,Sheet1!$M$59,Sheet1!#REF!,Sheet1!#REF!,Sheet1!$Q$59,Sheet1!#REF!,Sheet1!#REF!,Sheet1!#REF!,Sheet1!#REF!,Sheet1!#REF!,Sheet1!#REF!,Sheet1!#REF!,Sheet1!#REF!,Sheet1!#REF!</definedName>
    <definedName name="QB_FORMULA_8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9" localSheetId="0" hidden="1">Sheet1!#REF!,Sheet1!#REF!,Sheet1!#REF!,Sheet1!#REF!,Sheet1!#REF!,Sheet1!#REF!,Sheet1!#REF!,Sheet1!#REF!,Sheet1!#REF!,Sheet1!#REF!,Sheet1!#REF!,Sheet1!#REF!,Sheet1!#REF!,Sheet1!#REF!,Sheet1!#REF!,Sheet1!#REF!</definedName>
    <definedName name="QB_ROW_103240" localSheetId="0" hidden="1">Sheet1!$E$23</definedName>
    <definedName name="QB_ROW_106240" localSheetId="0" hidden="1">Sheet1!$E$22</definedName>
    <definedName name="QB_ROW_12240" localSheetId="0" hidden="1">Sheet1!$E$89</definedName>
    <definedName name="QB_ROW_123240" localSheetId="0" hidden="1">Sheet1!$E$42</definedName>
    <definedName name="QB_ROW_125250" localSheetId="0" hidden="1">Sheet1!$F$28</definedName>
    <definedName name="QB_ROW_130240" localSheetId="0" hidden="1">Sheet1!$E$39</definedName>
    <definedName name="QB_ROW_14240" localSheetId="0" hidden="1">Sheet1!$E$46</definedName>
    <definedName name="QB_ROW_146240" localSheetId="0" hidden="1">Sheet1!$E$102</definedName>
    <definedName name="QB_ROW_148030" localSheetId="0" hidden="1">Sheet1!$D$14</definedName>
    <definedName name="QB_ROW_148240" localSheetId="0" hidden="1">Sheet1!$E$17</definedName>
    <definedName name="QB_ROW_148330" localSheetId="0" hidden="1">Sheet1!$D$18</definedName>
    <definedName name="QB_ROW_156250" localSheetId="0" hidden="1">Sheet1!$F$34</definedName>
    <definedName name="QB_ROW_174030" localSheetId="0" hidden="1">Sheet1!$D$113</definedName>
    <definedName name="QB_ROW_174330" localSheetId="0" hidden="1">Sheet1!$D$137</definedName>
    <definedName name="QB_ROW_175240" localSheetId="0" hidden="1">Sheet1!$E$114</definedName>
    <definedName name="QB_ROW_176240" localSheetId="0" hidden="1">Sheet1!$E$115</definedName>
    <definedName name="QB_ROW_177240" localSheetId="0" hidden="1">Sheet1!$E$117</definedName>
    <definedName name="QB_ROW_179240" localSheetId="0" hidden="1">Sheet1!$E$31</definedName>
    <definedName name="QB_ROW_18301" localSheetId="0" hidden="1">Sheet1!$A$165</definedName>
    <definedName name="QB_ROW_19011" localSheetId="0" hidden="1">Sheet1!$B$5</definedName>
    <definedName name="QB_ROW_190240" localSheetId="0" hidden="1">Sheet1!$E$99</definedName>
    <definedName name="QB_ROW_19311" localSheetId="0" hidden="1">Sheet1!$B$150</definedName>
    <definedName name="QB_ROW_19340" localSheetId="0" hidden="1">Sheet1!$E$74</definedName>
    <definedName name="QB_ROW_195240" localSheetId="0" hidden="1">Sheet1!$E$10</definedName>
    <definedName name="QB_ROW_198240" localSheetId="0" hidden="1">Sheet1!$E$53</definedName>
    <definedName name="QB_ROW_20021" localSheetId="0" hidden="1">Sheet1!$C$6</definedName>
    <definedName name="QB_ROW_20240" localSheetId="0" hidden="1">Sheet1!$E$43</definedName>
    <definedName name="QB_ROW_20321" localSheetId="0" hidden="1">Sheet1!$C$19</definedName>
    <definedName name="QB_ROW_204240" localSheetId="0" hidden="1">Sheet1!$E$97</definedName>
    <definedName name="QB_ROW_206240" localSheetId="0" hidden="1">Sheet1!$E$98</definedName>
    <definedName name="QB_ROW_208240" localSheetId="0" hidden="1">Sheet1!$E$119</definedName>
    <definedName name="QB_ROW_209240" localSheetId="0" hidden="1">Sheet1!$E$122</definedName>
    <definedName name="QB_ROW_21021" localSheetId="0" hidden="1">Sheet1!$C$20</definedName>
    <definedName name="QB_ROW_210240" localSheetId="0" hidden="1">Sheet1!$E$123</definedName>
    <definedName name="QB_ROW_211240" localSheetId="0" hidden="1">Sheet1!$E$124</definedName>
    <definedName name="QB_ROW_212240" localSheetId="0" hidden="1">Sheet1!$E$125</definedName>
    <definedName name="QB_ROW_21321" localSheetId="0" hidden="1">Sheet1!$C$149</definedName>
    <definedName name="QB_ROW_213240" localSheetId="0" hidden="1">Sheet1!$E$126</definedName>
    <definedName name="QB_ROW_214240" localSheetId="0" hidden="1">Sheet1!$E$128</definedName>
    <definedName name="QB_ROW_216250" localSheetId="0" hidden="1">Sheet1!$F$86</definedName>
    <definedName name="QB_ROW_22011" localSheetId="0" hidden="1">Sheet1!$B$151</definedName>
    <definedName name="QB_ROW_22230" localSheetId="0" hidden="1">Sheet1!$D$156</definedName>
    <definedName name="QB_ROW_22311" localSheetId="0" hidden="1">Sheet1!$B$164</definedName>
    <definedName name="QB_ROW_223240" localSheetId="0" hidden="1">Sheet1!$E$67</definedName>
    <definedName name="QB_ROW_226240" localSheetId="0" hidden="1">Sheet1!$E$116</definedName>
    <definedName name="QB_ROW_227240" localSheetId="0" hidden="1">Sheet1!$E$118</definedName>
    <definedName name="QB_ROW_228240" localSheetId="0" hidden="1">Sheet1!$E$120</definedName>
    <definedName name="QB_ROW_23021" localSheetId="0" hidden="1">Sheet1!$C$152</definedName>
    <definedName name="QB_ROW_230240" localSheetId="0" hidden="1">Sheet1!$E$109</definedName>
    <definedName name="QB_ROW_23240" localSheetId="0" hidden="1">Sheet1!$E$26</definedName>
    <definedName name="QB_ROW_23321" localSheetId="0" hidden="1">Sheet1!$C$154</definedName>
    <definedName name="QB_ROW_235240" localSheetId="0" hidden="1">Sheet1!$E$110</definedName>
    <definedName name="QB_ROW_236240" localSheetId="0" hidden="1">Sheet1!$E$121</definedName>
    <definedName name="QB_ROW_237240" localSheetId="0" hidden="1">Sheet1!$E$103</definedName>
    <definedName name="QB_ROW_238240" localSheetId="0" hidden="1">Sheet1!$E$111</definedName>
    <definedName name="QB_ROW_239240" localSheetId="0" hidden="1">Sheet1!$E$104</definedName>
    <definedName name="QB_ROW_24021" localSheetId="0" hidden="1">Sheet1!$C$155</definedName>
    <definedName name="QB_ROW_240240" localSheetId="0" hidden="1">Sheet1!$E$81</definedName>
    <definedName name="QB_ROW_24240" localSheetId="0" hidden="1">Sheet1!$E$24</definedName>
    <definedName name="QB_ROW_24321" localSheetId="0" hidden="1">Sheet1!$C$163</definedName>
    <definedName name="QB_ROW_245030" localSheetId="0" hidden="1">Sheet1!$D$138</definedName>
    <definedName name="QB_ROW_245330" localSheetId="0" hidden="1">Sheet1!$D$146</definedName>
    <definedName name="QB_ROW_248240" localSheetId="0" hidden="1">Sheet1!$E$129</definedName>
    <definedName name="QB_ROW_249240" localSheetId="0" hidden="1">Sheet1!$E$130</definedName>
    <definedName name="QB_ROW_250240" localSheetId="0" hidden="1">Sheet1!$E$131</definedName>
    <definedName name="QB_ROW_25030" localSheetId="0" hidden="1">Sheet1!$D$157</definedName>
    <definedName name="QB_ROW_251240" localSheetId="0" hidden="1">Sheet1!$E$139</definedName>
    <definedName name="QB_ROW_252240" localSheetId="0" hidden="1">Sheet1!$E$140</definedName>
    <definedName name="QB_ROW_25240" localSheetId="0" hidden="1">Sheet1!$E$159</definedName>
    <definedName name="QB_ROW_253240" localSheetId="0" hidden="1">Sheet1!$E$141</definedName>
    <definedName name="QB_ROW_25330" localSheetId="0" hidden="1">Sheet1!$D$160</definedName>
    <definedName name="QB_ROW_255240" localSheetId="0" hidden="1">Sheet1!$E$142</definedName>
    <definedName name="QB_ROW_256240" localSheetId="0" hidden="1">Sheet1!$E$133</definedName>
    <definedName name="QB_ROW_257240" localSheetId="0" hidden="1">Sheet1!$E$105</definedName>
    <definedName name="QB_ROW_259240" localSheetId="0" hidden="1">Sheet1!$E$106</definedName>
    <definedName name="QB_ROW_260240" localSheetId="0" hidden="1">Sheet1!$E$107</definedName>
    <definedName name="QB_ROW_262240" localSheetId="0" hidden="1">Sheet1!$E$11</definedName>
    <definedName name="QB_ROW_26240" localSheetId="0" hidden="1">Sheet1!$E$49</definedName>
    <definedName name="QB_ROW_268230" localSheetId="0" hidden="1">Sheet1!$D$147</definedName>
    <definedName name="QB_ROW_277240" localSheetId="0" hidden="1">Sheet1!$E$15</definedName>
    <definedName name="QB_ROW_28230" localSheetId="0" hidden="1">Sheet1!$D$153</definedName>
    <definedName name="QB_ROW_290240" localSheetId="0" hidden="1">Sheet1!$E$158</definedName>
    <definedName name="QB_ROW_29240" localSheetId="0" hidden="1">Sheet1!$E$12</definedName>
    <definedName name="QB_ROW_293240" localSheetId="0" hidden="1">Sheet1!$E$93</definedName>
    <definedName name="QB_ROW_30240" localSheetId="0" hidden="1">Sheet1!$E$80</definedName>
    <definedName name="QB_ROW_3030" localSheetId="0" hidden="1">Sheet1!$D$7</definedName>
    <definedName name="QB_ROW_31240" localSheetId="0" hidden="1">Sheet1!$E$79</definedName>
    <definedName name="QB_ROW_318240" localSheetId="0" hidden="1">Sheet1!$E$135</definedName>
    <definedName name="QB_ROW_32340" localSheetId="0" hidden="1">Sheet1!$E$82</definedName>
    <definedName name="QB_ROW_329250" localSheetId="0" hidden="1">Sheet1!$F$36</definedName>
    <definedName name="QB_ROW_332250" localSheetId="0" hidden="1">Sheet1!$F$37</definedName>
    <definedName name="QB_ROW_3330" localSheetId="0" hidden="1">Sheet1!$D$13</definedName>
    <definedName name="QB_ROW_337240" localSheetId="0" hidden="1">Sheet1!$E$144</definedName>
    <definedName name="QB_ROW_339240" localSheetId="0" hidden="1">Sheet1!$E$91</definedName>
    <definedName name="QB_ROW_340240" localSheetId="0" hidden="1">Sheet1!$E$136</definedName>
    <definedName name="QB_ROW_34230" localSheetId="0" hidden="1">Sheet1!$D$161</definedName>
    <definedName name="QB_ROW_345240" localSheetId="0" hidden="1">Sheet1!$E$16</definedName>
    <definedName name="QB_ROW_347340" localSheetId="0" hidden="1">Sheet1!$E$83</definedName>
    <definedName name="QB_ROW_351240" localSheetId="0" hidden="1">Sheet1!$E$55</definedName>
    <definedName name="QB_ROW_353240" localSheetId="0" hidden="1">Sheet1!$E$108</definedName>
    <definedName name="QB_ROW_35340" localSheetId="0" hidden="1">Sheet1!$E$84</definedName>
    <definedName name="QB_ROW_36040" localSheetId="0" hidden="1">Sheet1!$E$85</definedName>
    <definedName name="QB_ROW_36250" localSheetId="0" hidden="1">Sheet1!$F$87</definedName>
    <definedName name="QB_ROW_363240" localSheetId="0" hidden="1">Sheet1!$E$90</definedName>
    <definedName name="QB_ROW_36340" localSheetId="0" hidden="1">Sheet1!$E$88</definedName>
    <definedName name="QB_ROW_373240" localSheetId="0" hidden="1">Sheet1!$E$127</definedName>
    <definedName name="QB_ROW_377240" localSheetId="0" hidden="1">Sheet1!$E$145</definedName>
    <definedName name="QB_ROW_38230" localSheetId="0" hidden="1">Sheet1!$D$162</definedName>
    <definedName name="QB_ROW_393240" localSheetId="0" hidden="1">Sheet1!$E$56</definedName>
    <definedName name="QB_ROW_396230" localSheetId="0" hidden="1">Sheet1!$D$148</definedName>
    <definedName name="QB_ROW_399240" localSheetId="0" hidden="1">Sheet1!$E$92</definedName>
    <definedName name="QB_ROW_400250" localSheetId="0" hidden="1">Sheet1!$F$29</definedName>
    <definedName name="QB_ROW_401240" localSheetId="0" hidden="1">Sheet1!$E$134</definedName>
    <definedName name="QB_ROW_402240" localSheetId="0" hidden="1">Sheet1!$E$143</definedName>
    <definedName name="QB_ROW_403240" localSheetId="0" hidden="1">Sheet1!$E$57</definedName>
    <definedName name="QB_ROW_42240" localSheetId="0" hidden="1">Sheet1!$E$48</definedName>
    <definedName name="QB_ROW_4240" localSheetId="0" hidden="1">Sheet1!$E$9</definedName>
    <definedName name="QB_ROW_428240" localSheetId="0" hidden="1">Sheet1!$E$54</definedName>
    <definedName name="QB_ROW_43240" localSheetId="0" hidden="1">Sheet1!$E$52</definedName>
    <definedName name="QB_ROW_433240" localSheetId="0" hidden="1">Sheet1!$E$132</definedName>
    <definedName name="QB_ROW_44240" localSheetId="0" hidden="1">Sheet1!$E$45</definedName>
    <definedName name="QB_ROW_45240" localSheetId="0" hidden="1">Sheet1!$E$44</definedName>
    <definedName name="QB_ROW_46240" localSheetId="0" hidden="1">Sheet1!$E$47</definedName>
    <definedName name="QB_ROW_47030" localSheetId="0" hidden="1">Sheet1!$D$41</definedName>
    <definedName name="QB_ROW_47240" localSheetId="0" hidden="1">Sheet1!$E$58</definedName>
    <definedName name="QB_ROW_47330" localSheetId="0" hidden="1">Sheet1!$D$59</definedName>
    <definedName name="QB_ROW_48240" localSheetId="0" hidden="1">Sheet1!$E$72</definedName>
    <definedName name="QB_ROW_50240" localSheetId="0" hidden="1">Sheet1!$E$50</definedName>
    <definedName name="QB_ROW_51240" localSheetId="0" hidden="1">Sheet1!$E$73</definedName>
    <definedName name="QB_ROW_52240" localSheetId="0" hidden="1">Sheet1!$E$51</definedName>
    <definedName name="QB_ROW_5240" localSheetId="0" hidden="1">Sheet1!$E$8</definedName>
    <definedName name="QB_ROW_54240" localSheetId="0" hidden="1">Sheet1!$E$25</definedName>
    <definedName name="QB_ROW_56240" localSheetId="0" hidden="1">Sheet1!$E$94</definedName>
    <definedName name="QB_ROW_57240" localSheetId="0" hidden="1">Sheet1!$E$95</definedName>
    <definedName name="QB_ROW_67240" localSheetId="0" hidden="1">Sheet1!$E$61</definedName>
    <definedName name="QB_ROW_68240" localSheetId="0" hidden="1">Sheet1!$E$62</definedName>
    <definedName name="QB_ROW_69240" localSheetId="0" hidden="1">Sheet1!$E$63</definedName>
    <definedName name="QB_ROW_70240" localSheetId="0" hidden="1">Sheet1!$E$64</definedName>
    <definedName name="QB_ROW_71340" localSheetId="0" hidden="1">Sheet1!$E$66</definedName>
    <definedName name="QB_ROW_72240" localSheetId="0" hidden="1">Sheet1!$E$68</definedName>
    <definedName name="QB_ROW_7240" localSheetId="0" hidden="1">Sheet1!$E$65</definedName>
    <definedName name="QB_ROW_73240" localSheetId="0" hidden="1">Sheet1!$E$69</definedName>
    <definedName name="QB_ROW_74240" localSheetId="0" hidden="1">Sheet1!$E$70</definedName>
    <definedName name="QB_ROW_75240" localSheetId="0" hidden="1">Sheet1!$E$71</definedName>
    <definedName name="QB_ROW_76240" localSheetId="0" hidden="1">Sheet1!$E$75</definedName>
    <definedName name="QB_ROW_77240" localSheetId="0" hidden="1">Sheet1!$E$76</definedName>
    <definedName name="QB_ROW_79340" localSheetId="0" hidden="1">Sheet1!$E$77</definedName>
    <definedName name="QB_ROW_80240" localSheetId="0" hidden="1">Sheet1!$E$96</definedName>
    <definedName name="QB_ROW_81040" localSheetId="0" hidden="1">Sheet1!$E$27</definedName>
    <definedName name="QB_ROW_81340" localSheetId="0" hidden="1">Sheet1!$E$30</definedName>
    <definedName name="QB_ROW_82240" localSheetId="0" hidden="1">Sheet1!$E$32</definedName>
    <definedName name="QB_ROW_8240" localSheetId="0" hidden="1">Sheet1!$E$78</definedName>
    <definedName name="QB_ROW_83040" localSheetId="0" hidden="1">Sheet1!$E$33</definedName>
    <definedName name="QB_ROW_83340" localSheetId="0" hidden="1">Sheet1!$E$38</definedName>
    <definedName name="QB_ROW_84250" localSheetId="0" hidden="1">Sheet1!$F$35</definedName>
    <definedName name="QB_ROW_85030" localSheetId="0" hidden="1">Sheet1!$D$60</definedName>
    <definedName name="QB_ROW_85330" localSheetId="0" hidden="1">Sheet1!$D$100</definedName>
    <definedName name="QB_ROW_86030" localSheetId="0" hidden="1">Sheet1!$D$21</definedName>
    <definedName name="QB_ROW_86330" localSheetId="0" hidden="1">Sheet1!$D$40</definedName>
    <definedName name="QB_ROW_9030" localSheetId="0" hidden="1">Sheet1!$D$101</definedName>
    <definedName name="QB_ROW_9330" localSheetId="0" hidden="1">Sheet1!$D$112</definedName>
    <definedName name="QBCANSUPPORTUPDATE" localSheetId="0">TRUE</definedName>
    <definedName name="QBCOMPANYFILENAME" localSheetId="0">"Q:\Quickbooks Data 2021\Belmont Condo's\TheBelmont.QBW"</definedName>
    <definedName name="QBENDDATE" localSheetId="0">20230930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"3580d9ee180848e69a26ee891b9e5710"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20230901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9" i="1" l="1"/>
  <c r="S38" i="1"/>
  <c r="S40" i="1" s="1"/>
  <c r="S30" i="1"/>
  <c r="S18" i="1"/>
  <c r="S13" i="1"/>
  <c r="S160" i="1"/>
  <c r="S163" i="1" s="1"/>
  <c r="S154" i="1"/>
  <c r="S146" i="1"/>
  <c r="S137" i="1"/>
  <c r="S100" i="1"/>
  <c r="S112" i="1"/>
  <c r="S19" i="1" l="1"/>
  <c r="S149" i="1"/>
  <c r="S164" i="1"/>
  <c r="H163" i="1"/>
  <c r="H164" i="1" s="1"/>
  <c r="I163" i="1"/>
  <c r="I164" i="1" s="1"/>
  <c r="G163" i="1"/>
  <c r="I154" i="1"/>
  <c r="H154" i="1"/>
  <c r="G154" i="1"/>
  <c r="H146" i="1"/>
  <c r="I146" i="1"/>
  <c r="G146" i="1"/>
  <c r="G144" i="1"/>
  <c r="H137" i="1"/>
  <c r="I137" i="1"/>
  <c r="G137" i="1"/>
  <c r="G112" i="1"/>
  <c r="H112" i="1"/>
  <c r="I112" i="1"/>
  <c r="H100" i="1"/>
  <c r="I100" i="1"/>
  <c r="G100" i="1"/>
  <c r="J69" i="1"/>
  <c r="J68" i="1"/>
  <c r="J67" i="1"/>
  <c r="J66" i="1"/>
  <c r="J65" i="1"/>
  <c r="J64" i="1"/>
  <c r="J63" i="1"/>
  <c r="J62" i="1"/>
  <c r="J61" i="1"/>
  <c r="J60" i="1"/>
  <c r="J57" i="1"/>
  <c r="H59" i="1"/>
  <c r="I59" i="1"/>
  <c r="G59" i="1"/>
  <c r="H38" i="1"/>
  <c r="I38" i="1"/>
  <c r="G38" i="1"/>
  <c r="I30" i="1"/>
  <c r="H30" i="1"/>
  <c r="H40" i="1" s="1"/>
  <c r="G30" i="1"/>
  <c r="G40" i="1" s="1"/>
  <c r="I18" i="1"/>
  <c r="H18" i="1"/>
  <c r="G16" i="1"/>
  <c r="G18" i="1" s="1"/>
  <c r="I13" i="1"/>
  <c r="H13" i="1"/>
  <c r="G13" i="1"/>
  <c r="S150" i="1" l="1"/>
  <c r="S165" i="1" s="1"/>
  <c r="I40" i="1"/>
  <c r="I149" i="1" s="1"/>
  <c r="G164" i="1"/>
  <c r="H149" i="1"/>
  <c r="H19" i="1"/>
  <c r="H150" i="1" s="1"/>
  <c r="H165" i="1" s="1"/>
  <c r="J165" i="1" s="1"/>
  <c r="G149" i="1"/>
  <c r="I19" i="1"/>
  <c r="I150" i="1" s="1"/>
  <c r="I165" i="1" s="1"/>
  <c r="G19" i="1"/>
  <c r="J171" i="1"/>
  <c r="J170" i="1"/>
  <c r="J169" i="1"/>
  <c r="J168" i="1"/>
  <c r="J167" i="1"/>
  <c r="J166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59" i="1"/>
  <c r="J58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8" i="1"/>
  <c r="J17" i="1"/>
  <c r="J16" i="1"/>
  <c r="J15" i="1"/>
  <c r="J14" i="1"/>
  <c r="J13" i="1"/>
  <c r="J12" i="1"/>
  <c r="J11" i="1"/>
  <c r="J10" i="1"/>
  <c r="J9" i="1"/>
  <c r="J8" i="1"/>
  <c r="R60" i="1"/>
  <c r="R41" i="1"/>
  <c r="R21" i="1"/>
  <c r="R20" i="1"/>
  <c r="R14" i="1"/>
  <c r="O162" i="1"/>
  <c r="R162" i="1" s="1"/>
  <c r="N168" i="1"/>
  <c r="O168" i="1" s="1"/>
  <c r="R168" i="1" s="1"/>
  <c r="N167" i="1"/>
  <c r="O167" i="1" s="1"/>
  <c r="R167" i="1" s="1"/>
  <c r="N166" i="1"/>
  <c r="O166" i="1" s="1"/>
  <c r="R166" i="1" s="1"/>
  <c r="N161" i="1"/>
  <c r="O161" i="1" s="1"/>
  <c r="R161" i="1" s="1"/>
  <c r="N159" i="1"/>
  <c r="O159" i="1" s="1"/>
  <c r="R159" i="1" s="1"/>
  <c r="N158" i="1"/>
  <c r="O158" i="1" s="1"/>
  <c r="R158" i="1" s="1"/>
  <c r="N157" i="1"/>
  <c r="O157" i="1" s="1"/>
  <c r="R157" i="1" s="1"/>
  <c r="N156" i="1"/>
  <c r="O156" i="1" s="1"/>
  <c r="R156" i="1" s="1"/>
  <c r="N155" i="1"/>
  <c r="O155" i="1" s="1"/>
  <c r="R155" i="1" s="1"/>
  <c r="N153" i="1"/>
  <c r="O153" i="1" s="1"/>
  <c r="R153" i="1" s="1"/>
  <c r="N152" i="1"/>
  <c r="O152" i="1" s="1"/>
  <c r="R152" i="1" s="1"/>
  <c r="N151" i="1"/>
  <c r="O151" i="1" s="1"/>
  <c r="R151" i="1" s="1"/>
  <c r="N148" i="1"/>
  <c r="O148" i="1" s="1"/>
  <c r="R148" i="1" s="1"/>
  <c r="N147" i="1"/>
  <c r="O147" i="1" s="1"/>
  <c r="R147" i="1" s="1"/>
  <c r="N145" i="1"/>
  <c r="O145" i="1" s="1"/>
  <c r="R145" i="1" s="1"/>
  <c r="N144" i="1"/>
  <c r="O144" i="1" s="1"/>
  <c r="R144" i="1" s="1"/>
  <c r="N143" i="1"/>
  <c r="O143" i="1" s="1"/>
  <c r="R143" i="1" s="1"/>
  <c r="N142" i="1"/>
  <c r="O142" i="1" s="1"/>
  <c r="R142" i="1" s="1"/>
  <c r="N141" i="1"/>
  <c r="O141" i="1" s="1"/>
  <c r="R141" i="1" s="1"/>
  <c r="N140" i="1"/>
  <c r="O140" i="1" s="1"/>
  <c r="R140" i="1" s="1"/>
  <c r="N139" i="1"/>
  <c r="O139" i="1" s="1"/>
  <c r="R139" i="1" s="1"/>
  <c r="N138" i="1"/>
  <c r="O138" i="1" s="1"/>
  <c r="R138" i="1" s="1"/>
  <c r="N136" i="1"/>
  <c r="O136" i="1" s="1"/>
  <c r="R136" i="1" s="1"/>
  <c r="N135" i="1"/>
  <c r="O135" i="1" s="1"/>
  <c r="R135" i="1" s="1"/>
  <c r="N134" i="1"/>
  <c r="O134" i="1" s="1"/>
  <c r="R134" i="1" s="1"/>
  <c r="N133" i="1"/>
  <c r="O133" i="1" s="1"/>
  <c r="R133" i="1" s="1"/>
  <c r="N132" i="1"/>
  <c r="O132" i="1" s="1"/>
  <c r="R132" i="1" s="1"/>
  <c r="N131" i="1"/>
  <c r="O131" i="1" s="1"/>
  <c r="R131" i="1" s="1"/>
  <c r="N130" i="1"/>
  <c r="O130" i="1" s="1"/>
  <c r="R130" i="1" s="1"/>
  <c r="N129" i="1"/>
  <c r="O129" i="1" s="1"/>
  <c r="R129" i="1" s="1"/>
  <c r="N128" i="1"/>
  <c r="O128" i="1" s="1"/>
  <c r="R128" i="1" s="1"/>
  <c r="N127" i="1"/>
  <c r="O127" i="1" s="1"/>
  <c r="R127" i="1" s="1"/>
  <c r="N126" i="1"/>
  <c r="O126" i="1" s="1"/>
  <c r="R126" i="1" s="1"/>
  <c r="N125" i="1"/>
  <c r="O125" i="1" s="1"/>
  <c r="R125" i="1" s="1"/>
  <c r="N124" i="1"/>
  <c r="O124" i="1" s="1"/>
  <c r="R124" i="1" s="1"/>
  <c r="N123" i="1"/>
  <c r="O123" i="1" s="1"/>
  <c r="R123" i="1" s="1"/>
  <c r="N122" i="1"/>
  <c r="O122" i="1" s="1"/>
  <c r="R122" i="1" s="1"/>
  <c r="N121" i="1"/>
  <c r="O121" i="1" s="1"/>
  <c r="R121" i="1" s="1"/>
  <c r="N120" i="1"/>
  <c r="O120" i="1" s="1"/>
  <c r="R120" i="1" s="1"/>
  <c r="N119" i="1"/>
  <c r="O119" i="1" s="1"/>
  <c r="R119" i="1" s="1"/>
  <c r="N118" i="1"/>
  <c r="O118" i="1" s="1"/>
  <c r="R118" i="1" s="1"/>
  <c r="N117" i="1"/>
  <c r="O117" i="1" s="1"/>
  <c r="R117" i="1" s="1"/>
  <c r="N116" i="1"/>
  <c r="O116" i="1" s="1"/>
  <c r="R116" i="1" s="1"/>
  <c r="N115" i="1"/>
  <c r="O115" i="1" s="1"/>
  <c r="R115" i="1" s="1"/>
  <c r="N114" i="1"/>
  <c r="O114" i="1" s="1"/>
  <c r="R114" i="1" s="1"/>
  <c r="N113" i="1"/>
  <c r="O113" i="1" s="1"/>
  <c r="R113" i="1" s="1"/>
  <c r="N111" i="1"/>
  <c r="O111" i="1" s="1"/>
  <c r="N110" i="1"/>
  <c r="O110" i="1" s="1"/>
  <c r="R110" i="1" s="1"/>
  <c r="N109" i="1"/>
  <c r="O109" i="1" s="1"/>
  <c r="R109" i="1" s="1"/>
  <c r="N108" i="1"/>
  <c r="O108" i="1" s="1"/>
  <c r="R108" i="1" s="1"/>
  <c r="N107" i="1"/>
  <c r="O107" i="1" s="1"/>
  <c r="R107" i="1" s="1"/>
  <c r="N106" i="1"/>
  <c r="O106" i="1" s="1"/>
  <c r="R106" i="1" s="1"/>
  <c r="N105" i="1"/>
  <c r="O105" i="1" s="1"/>
  <c r="R105" i="1" s="1"/>
  <c r="N104" i="1"/>
  <c r="O104" i="1" s="1"/>
  <c r="R104" i="1" s="1"/>
  <c r="N103" i="1"/>
  <c r="O103" i="1" s="1"/>
  <c r="R103" i="1" s="1"/>
  <c r="N102" i="1"/>
  <c r="O102" i="1" s="1"/>
  <c r="R102" i="1" s="1"/>
  <c r="N101" i="1"/>
  <c r="O101" i="1" s="1"/>
  <c r="R101" i="1" s="1"/>
  <c r="N99" i="1"/>
  <c r="O99" i="1" s="1"/>
  <c r="R99" i="1" s="1"/>
  <c r="N98" i="1"/>
  <c r="O98" i="1" s="1"/>
  <c r="R98" i="1" s="1"/>
  <c r="N97" i="1"/>
  <c r="O97" i="1" s="1"/>
  <c r="R97" i="1" s="1"/>
  <c r="N96" i="1"/>
  <c r="O96" i="1" s="1"/>
  <c r="R96" i="1" s="1"/>
  <c r="N95" i="1"/>
  <c r="O95" i="1" s="1"/>
  <c r="R95" i="1" s="1"/>
  <c r="N94" i="1"/>
  <c r="O94" i="1" s="1"/>
  <c r="R94" i="1" s="1"/>
  <c r="N93" i="1"/>
  <c r="O93" i="1" s="1"/>
  <c r="R93" i="1" s="1"/>
  <c r="N92" i="1"/>
  <c r="O92" i="1" s="1"/>
  <c r="R92" i="1" s="1"/>
  <c r="N91" i="1"/>
  <c r="O91" i="1" s="1"/>
  <c r="R91" i="1" s="1"/>
  <c r="N90" i="1"/>
  <c r="O90" i="1" s="1"/>
  <c r="R90" i="1" s="1"/>
  <c r="N89" i="1"/>
  <c r="O89" i="1" s="1"/>
  <c r="R89" i="1" s="1"/>
  <c r="N87" i="1"/>
  <c r="O87" i="1" s="1"/>
  <c r="R87" i="1" s="1"/>
  <c r="N86" i="1"/>
  <c r="O86" i="1" s="1"/>
  <c r="R86" i="1" s="1"/>
  <c r="N85" i="1"/>
  <c r="O85" i="1" s="1"/>
  <c r="R85" i="1" s="1"/>
  <c r="N84" i="1"/>
  <c r="O84" i="1" s="1"/>
  <c r="R84" i="1" s="1"/>
  <c r="N83" i="1"/>
  <c r="O83" i="1" s="1"/>
  <c r="R83" i="1" s="1"/>
  <c r="N82" i="1"/>
  <c r="O82" i="1" s="1"/>
  <c r="R82" i="1" s="1"/>
  <c r="N81" i="1"/>
  <c r="O81" i="1" s="1"/>
  <c r="R81" i="1" s="1"/>
  <c r="N80" i="1"/>
  <c r="O80" i="1" s="1"/>
  <c r="R80" i="1" s="1"/>
  <c r="N79" i="1"/>
  <c r="O79" i="1" s="1"/>
  <c r="R79" i="1" s="1"/>
  <c r="N78" i="1"/>
  <c r="O78" i="1" s="1"/>
  <c r="R78" i="1" s="1"/>
  <c r="N77" i="1"/>
  <c r="O77" i="1" s="1"/>
  <c r="R77" i="1" s="1"/>
  <c r="N76" i="1"/>
  <c r="O76" i="1" s="1"/>
  <c r="R76" i="1" s="1"/>
  <c r="N75" i="1"/>
  <c r="O75" i="1" s="1"/>
  <c r="R75" i="1" s="1"/>
  <c r="N74" i="1"/>
  <c r="O74" i="1" s="1"/>
  <c r="R74" i="1" s="1"/>
  <c r="N73" i="1"/>
  <c r="O73" i="1" s="1"/>
  <c r="R73" i="1" s="1"/>
  <c r="N72" i="1"/>
  <c r="O72" i="1" s="1"/>
  <c r="R72" i="1" s="1"/>
  <c r="N71" i="1"/>
  <c r="O71" i="1" s="1"/>
  <c r="R71" i="1" s="1"/>
  <c r="N70" i="1"/>
  <c r="O70" i="1" s="1"/>
  <c r="R70" i="1" s="1"/>
  <c r="N69" i="1"/>
  <c r="O69" i="1" s="1"/>
  <c r="R69" i="1" s="1"/>
  <c r="N68" i="1"/>
  <c r="O68" i="1" s="1"/>
  <c r="R68" i="1" s="1"/>
  <c r="N67" i="1"/>
  <c r="O67" i="1" s="1"/>
  <c r="R67" i="1" s="1"/>
  <c r="N66" i="1"/>
  <c r="O66" i="1" s="1"/>
  <c r="R66" i="1" s="1"/>
  <c r="N65" i="1"/>
  <c r="O65" i="1" s="1"/>
  <c r="R65" i="1" s="1"/>
  <c r="N64" i="1"/>
  <c r="O64" i="1" s="1"/>
  <c r="R64" i="1" s="1"/>
  <c r="N63" i="1"/>
  <c r="O63" i="1" s="1"/>
  <c r="R63" i="1" s="1"/>
  <c r="N62" i="1"/>
  <c r="O62" i="1" s="1"/>
  <c r="R62" i="1" s="1"/>
  <c r="N61" i="1"/>
  <c r="O61" i="1" s="1"/>
  <c r="R61" i="1" s="1"/>
  <c r="O27" i="1"/>
  <c r="R27" i="1" s="1"/>
  <c r="G150" i="1" l="1"/>
  <c r="G165" i="1" s="1"/>
  <c r="J19" i="1"/>
  <c r="J150" i="1"/>
  <c r="N58" i="1"/>
  <c r="O58" i="1" s="1"/>
  <c r="R58" i="1" s="1"/>
  <c r="N57" i="1"/>
  <c r="O57" i="1" s="1"/>
  <c r="R57" i="1" s="1"/>
  <c r="N56" i="1"/>
  <c r="O56" i="1" s="1"/>
  <c r="R56" i="1" s="1"/>
  <c r="N55" i="1"/>
  <c r="O55" i="1" s="1"/>
  <c r="R55" i="1" s="1"/>
  <c r="N54" i="1"/>
  <c r="O54" i="1" s="1"/>
  <c r="R54" i="1" s="1"/>
  <c r="N53" i="1"/>
  <c r="O53" i="1" s="1"/>
  <c r="R53" i="1" s="1"/>
  <c r="N52" i="1"/>
  <c r="O52" i="1" s="1"/>
  <c r="R52" i="1" s="1"/>
  <c r="N51" i="1"/>
  <c r="O51" i="1" s="1"/>
  <c r="R51" i="1" s="1"/>
  <c r="N50" i="1"/>
  <c r="O50" i="1" s="1"/>
  <c r="R50" i="1" s="1"/>
  <c r="N49" i="1"/>
  <c r="O49" i="1" s="1"/>
  <c r="R49" i="1" s="1"/>
  <c r="N48" i="1"/>
  <c r="O48" i="1" s="1"/>
  <c r="R48" i="1" s="1"/>
  <c r="N47" i="1"/>
  <c r="O47" i="1" s="1"/>
  <c r="R47" i="1" s="1"/>
  <c r="N46" i="1"/>
  <c r="O46" i="1" s="1"/>
  <c r="R46" i="1" s="1"/>
  <c r="N45" i="1"/>
  <c r="O45" i="1" s="1"/>
  <c r="R45" i="1" s="1"/>
  <c r="N44" i="1"/>
  <c r="O44" i="1" s="1"/>
  <c r="R44" i="1" s="1"/>
  <c r="N43" i="1"/>
  <c r="O43" i="1" s="1"/>
  <c r="R43" i="1" s="1"/>
  <c r="N42" i="1"/>
  <c r="O42" i="1" s="1"/>
  <c r="R42" i="1" s="1"/>
  <c r="N39" i="1"/>
  <c r="O39" i="1" s="1"/>
  <c r="R39" i="1" s="1"/>
  <c r="N37" i="1"/>
  <c r="O37" i="1" s="1"/>
  <c r="R37" i="1" s="1"/>
  <c r="N36" i="1"/>
  <c r="O36" i="1" s="1"/>
  <c r="R36" i="1" s="1"/>
  <c r="N35" i="1"/>
  <c r="O35" i="1" s="1"/>
  <c r="R35" i="1" s="1"/>
  <c r="N34" i="1"/>
  <c r="O34" i="1" s="1"/>
  <c r="R34" i="1" s="1"/>
  <c r="N33" i="1"/>
  <c r="O33" i="1" s="1"/>
  <c r="R33" i="1" s="1"/>
  <c r="N32" i="1"/>
  <c r="O32" i="1" s="1"/>
  <c r="R32" i="1" s="1"/>
  <c r="N31" i="1"/>
  <c r="O31" i="1" s="1"/>
  <c r="R31" i="1" s="1"/>
  <c r="N29" i="1"/>
  <c r="O29" i="1" s="1"/>
  <c r="R29" i="1" s="1"/>
  <c r="N28" i="1"/>
  <c r="O28" i="1" s="1"/>
  <c r="R28" i="1" s="1"/>
  <c r="N26" i="1"/>
  <c r="O26" i="1" s="1"/>
  <c r="R26" i="1" s="1"/>
  <c r="N25" i="1"/>
  <c r="O25" i="1" s="1"/>
  <c r="R25" i="1" s="1"/>
  <c r="N24" i="1"/>
  <c r="O24" i="1" s="1"/>
  <c r="R24" i="1" s="1"/>
  <c r="N23" i="1"/>
  <c r="O23" i="1" s="1"/>
  <c r="R23" i="1" s="1"/>
  <c r="N22" i="1"/>
  <c r="O22" i="1" s="1"/>
  <c r="R22" i="1" s="1"/>
  <c r="N17" i="1"/>
  <c r="O17" i="1" s="1"/>
  <c r="R17" i="1" s="1"/>
  <c r="N16" i="1"/>
  <c r="O16" i="1" s="1"/>
  <c r="R16" i="1" s="1"/>
  <c r="N15" i="1"/>
  <c r="O15" i="1" s="1"/>
  <c r="R15" i="1" s="1"/>
  <c r="N12" i="1"/>
  <c r="O12" i="1" s="1"/>
  <c r="R12" i="1" s="1"/>
  <c r="N11" i="1"/>
  <c r="O11" i="1" s="1"/>
  <c r="R11" i="1" s="1"/>
  <c r="N10" i="1"/>
  <c r="O10" i="1" s="1"/>
  <c r="R10" i="1" s="1"/>
  <c r="N9" i="1"/>
  <c r="O9" i="1" s="1"/>
  <c r="R9" i="1" s="1"/>
  <c r="N8" i="1"/>
  <c r="O8" i="1" s="1"/>
  <c r="R8" i="1" s="1"/>
  <c r="Q160" i="1"/>
  <c r="Q163" i="1" s="1"/>
  <c r="M160" i="1"/>
  <c r="Q154" i="1"/>
  <c r="M154" i="1"/>
  <c r="Q146" i="1"/>
  <c r="M146" i="1"/>
  <c r="Q137" i="1"/>
  <c r="M137" i="1"/>
  <c r="Q112" i="1"/>
  <c r="M112" i="1"/>
  <c r="Q88" i="1"/>
  <c r="Q100" i="1" s="1"/>
  <c r="M88" i="1"/>
  <c r="Q59" i="1"/>
  <c r="M59" i="1"/>
  <c r="Q38" i="1"/>
  <c r="M38" i="1"/>
  <c r="Q30" i="1"/>
  <c r="M30" i="1"/>
  <c r="Q18" i="1"/>
  <c r="M18" i="1"/>
  <c r="Q13" i="1"/>
  <c r="M13" i="1"/>
  <c r="N137" i="1" l="1"/>
  <c r="O137" i="1" s="1"/>
  <c r="R137" i="1" s="1"/>
  <c r="N160" i="1"/>
  <c r="O160" i="1"/>
  <c r="R160" i="1" s="1"/>
  <c r="N112" i="1"/>
  <c r="O112" i="1" s="1"/>
  <c r="R112" i="1" s="1"/>
  <c r="N18" i="1"/>
  <c r="O18" i="1" s="1"/>
  <c r="R18" i="1" s="1"/>
  <c r="N38" i="1"/>
  <c r="O38" i="1" s="1"/>
  <c r="R38" i="1" s="1"/>
  <c r="N30" i="1"/>
  <c r="O30" i="1" s="1"/>
  <c r="R30" i="1" s="1"/>
  <c r="M100" i="1"/>
  <c r="N88" i="1"/>
  <c r="O88" i="1" s="1"/>
  <c r="R88" i="1" s="1"/>
  <c r="N146" i="1"/>
  <c r="O146" i="1" s="1"/>
  <c r="R146" i="1" s="1"/>
  <c r="N154" i="1"/>
  <c r="O154" i="1" s="1"/>
  <c r="R154" i="1" s="1"/>
  <c r="Q40" i="1"/>
  <c r="Q149" i="1" s="1"/>
  <c r="M19" i="1"/>
  <c r="M163" i="1"/>
  <c r="N59" i="1"/>
  <c r="O59" i="1" s="1"/>
  <c r="R59" i="1" s="1"/>
  <c r="Q19" i="1"/>
  <c r="Q164" i="1"/>
  <c r="N13" i="1"/>
  <c r="O13" i="1" s="1"/>
  <c r="R13" i="1" s="1"/>
  <c r="M40" i="1"/>
  <c r="N163" i="1" l="1"/>
  <c r="O163" i="1" s="1"/>
  <c r="R163" i="1" s="1"/>
  <c r="N19" i="1"/>
  <c r="O19" i="1"/>
  <c r="R19" i="1" s="1"/>
  <c r="N100" i="1"/>
  <c r="O100" i="1" s="1"/>
  <c r="R100" i="1" s="1"/>
  <c r="Q150" i="1"/>
  <c r="Q165" i="1" s="1"/>
  <c r="M164" i="1"/>
  <c r="M149" i="1"/>
  <c r="N40" i="1"/>
  <c r="O40" i="1" s="1"/>
  <c r="R40" i="1" s="1"/>
  <c r="N164" i="1" l="1"/>
  <c r="O164" i="1" s="1"/>
  <c r="R164" i="1" s="1"/>
  <c r="N149" i="1"/>
  <c r="O149" i="1" s="1"/>
  <c r="R149" i="1" s="1"/>
  <c r="M150" i="1"/>
  <c r="N150" i="1" l="1"/>
  <c r="O150" i="1"/>
  <c r="R150" i="1" s="1"/>
  <c r="M165" i="1"/>
  <c r="N165" i="1" l="1"/>
  <c r="O165" i="1" s="1"/>
  <c r="R165" i="1" s="1"/>
</calcChain>
</file>

<file path=xl/sharedStrings.xml><?xml version="1.0" encoding="utf-8"?>
<sst xmlns="http://schemas.openxmlformats.org/spreadsheetml/2006/main" count="170" uniqueCount="169">
  <si>
    <t>Jan - Sep 23</t>
  </si>
  <si>
    <t>Ordinary Income/Expense</t>
  </si>
  <si>
    <t>Income</t>
  </si>
  <si>
    <t>400 · Fee Income</t>
  </si>
  <si>
    <t>401 · Cabana Maintenance Fees</t>
  </si>
  <si>
    <t>402 · Condominium Maintenance Fees</t>
  </si>
  <si>
    <t>404 · Mid-Rise Fees</t>
  </si>
  <si>
    <t>405 · Townhouse Fees</t>
  </si>
  <si>
    <t>490 · Finance Charge Income</t>
  </si>
  <si>
    <t>Total 400 · Fee Income</t>
  </si>
  <si>
    <t>475 · Misc Income</t>
  </si>
  <si>
    <t>475.1 · Purchase Discounts</t>
  </si>
  <si>
    <t>475.7 · Comcast Revenue Sharing</t>
  </si>
  <si>
    <t>475 · Misc Income - Other</t>
  </si>
  <si>
    <t>Total 475 · Misc Income</t>
  </si>
  <si>
    <t>Total Income</t>
  </si>
  <si>
    <t>Expense</t>
  </si>
  <si>
    <t>650 Payroll &amp; Benefits</t>
  </si>
  <si>
    <t>661 · Temporary Labor- Outside Servic</t>
  </si>
  <si>
    <t>662 · Seasonal Help Payroll</t>
  </si>
  <si>
    <t>664 · Manager Salary</t>
  </si>
  <si>
    <t>665 · Maintenance Manager Payroll</t>
  </si>
  <si>
    <t>666 · Maintenance Empl. Payroll</t>
  </si>
  <si>
    <t>668 · Payroll Taxes</t>
  </si>
  <si>
    <t>670 · FICA Expense</t>
  </si>
  <si>
    <t>670.5 · FICA  Adjust</t>
  </si>
  <si>
    <t>Total 668 · Payroll Taxes</t>
  </si>
  <si>
    <t>673 · Housekeeping Payroll</t>
  </si>
  <si>
    <t>675 · Workers' Compensation Insurance</t>
  </si>
  <si>
    <t>676 · Employee Benefits</t>
  </si>
  <si>
    <t>676.1 · Managers Health Insurance</t>
  </si>
  <si>
    <t>676.2 · 401K Plan Expense</t>
  </si>
  <si>
    <t>676.3 · Employee Benefits - Other</t>
  </si>
  <si>
    <t>676.4 · Employee Health Insurance</t>
  </si>
  <si>
    <t>Total 676 · Employee Benefits</t>
  </si>
  <si>
    <t>678 · Payroll Processing Fees</t>
  </si>
  <si>
    <t>Total 650 Payroll &amp; Benefits</t>
  </si>
  <si>
    <t>500 · Administrative</t>
  </si>
  <si>
    <t>501 · Accounting Fees</t>
  </si>
  <si>
    <t>503 · Office Supplies</t>
  </si>
  <si>
    <t>504 · Printing</t>
  </si>
  <si>
    <t>505 · Postage</t>
  </si>
  <si>
    <t>506 · Other Professional Fees</t>
  </si>
  <si>
    <t>507 · Legal Fees</t>
  </si>
  <si>
    <t>508 · Licenses</t>
  </si>
  <si>
    <t>509 · Audit</t>
  </si>
  <si>
    <t>510 · Computer/Copier Expenses</t>
  </si>
  <si>
    <t>511 · Telephone &amp; Answering Services</t>
  </si>
  <si>
    <t>512 · Miscellaneous Administrative</t>
  </si>
  <si>
    <t>513 · Internet</t>
  </si>
  <si>
    <t>513.1 · Internet - MidRise entry pedest</t>
  </si>
  <si>
    <t>514 · Mr Thirsty Purchase</t>
  </si>
  <si>
    <t>515 · Background Checks</t>
  </si>
  <si>
    <t>516 · Employment Advertising</t>
  </si>
  <si>
    <t>500 · Administrative - Other</t>
  </si>
  <si>
    <t>Total 500 · Administrative</t>
  </si>
  <si>
    <t>600 · Operations</t>
  </si>
  <si>
    <t>604 · Uniforms</t>
  </si>
  <si>
    <t>605 · Exterminating &amp; Pest Control</t>
  </si>
  <si>
    <t>606 · Refuse Removal</t>
  </si>
  <si>
    <t>607 · Security Services</t>
  </si>
  <si>
    <t>608 · Fire Prevention</t>
  </si>
  <si>
    <t>609 · Grounds Maintenance/Landscaping</t>
  </si>
  <si>
    <t>609.1 · Irrigation Expense</t>
  </si>
  <si>
    <t>610 · Tennis Court Repair</t>
  </si>
  <si>
    <t>611 · Plumbing Repairs</t>
  </si>
  <si>
    <t>612 · Electrical Repairs</t>
  </si>
  <si>
    <t>613 · Roofing Repairs</t>
  </si>
  <si>
    <t>614 · Carpets &amp; Flooring-cleaning</t>
  </si>
  <si>
    <t>615 · Septic Systems</t>
  </si>
  <si>
    <t>616 · Materials and Supplies</t>
  </si>
  <si>
    <t>617 · Door and Window Repairs</t>
  </si>
  <si>
    <t>618 · Alarm Systems</t>
  </si>
  <si>
    <t>620 · Pool Expenses</t>
  </si>
  <si>
    <t>621 · Snow Removal</t>
  </si>
  <si>
    <t>622 · Interior &amp; Exterior Painting</t>
  </si>
  <si>
    <t>623 · Vehicle &amp; Equipment Repairs</t>
  </si>
  <si>
    <t>623.1 · Gasoline Expense</t>
  </si>
  <si>
    <t>624 · Other Maintenance Expenses</t>
  </si>
  <si>
    <t>624.9 · Cleaning Supplies</t>
  </si>
  <si>
    <t>626 · Building Hardware</t>
  </si>
  <si>
    <t>627 · Beach Cleaning</t>
  </si>
  <si>
    <t>627.5 · Beach Testing</t>
  </si>
  <si>
    <t>627 · Beach Cleaning - Other</t>
  </si>
  <si>
    <t>Total 627 · Beach Cleaning</t>
  </si>
  <si>
    <t>629 · Property &amp; Liability Insurance</t>
  </si>
  <si>
    <t>629.10 · Wind Insurance</t>
  </si>
  <si>
    <t>629.11 · Flood Insurance</t>
  </si>
  <si>
    <t>629.12 · Auto Insurance</t>
  </si>
  <si>
    <t>630.1 · Cable TV Expense</t>
  </si>
  <si>
    <t>631 · Electric</t>
  </si>
  <si>
    <t>632 · Water</t>
  </si>
  <si>
    <t>633 · Gas-Utilities</t>
  </si>
  <si>
    <t>634 · Locksmithing</t>
  </si>
  <si>
    <t>635 · Entry Gate</t>
  </si>
  <si>
    <t>650 · Automobile expense</t>
  </si>
  <si>
    <t>Total 600 · Operations</t>
  </si>
  <si>
    <t>628 · Restaurant &amp; Expenses</t>
  </si>
  <si>
    <t>628.1 · Liquor Purchases</t>
  </si>
  <si>
    <t>628.10 · Restaurant Equipment</t>
  </si>
  <si>
    <t>628.11 · Restaurant - Maintenance</t>
  </si>
  <si>
    <t>628.12 · Restaurant-Meal Subsidies</t>
  </si>
  <si>
    <t>628.13 · Restaurant-Linens</t>
  </si>
  <si>
    <t>628.14 · Restaurant-Functions</t>
  </si>
  <si>
    <t>628.15 · Awning Install &amp; Removal</t>
  </si>
  <si>
    <t>628.3 · Liquor Liability Insurance</t>
  </si>
  <si>
    <t>628.8 · Restaurant-Entertainment</t>
  </si>
  <si>
    <t>628.9 · Restaurant Licenses</t>
  </si>
  <si>
    <t>Total 628 · Restaurant &amp; Expenses</t>
  </si>
  <si>
    <t>685 · Mid-Rise Allocations</t>
  </si>
  <si>
    <t>686 · Electric Allocation</t>
  </si>
  <si>
    <t>687 · R&amp;M-Entrance,lobby,hall</t>
  </si>
  <si>
    <t>687.1 · R&amp;M-ventilating Equip/systems</t>
  </si>
  <si>
    <t>688 · Elevator Allocation - Mid-Rise</t>
  </si>
  <si>
    <t>688.1 · R&amp;M-garage parking levels</t>
  </si>
  <si>
    <t>689 · Fire Prevention - Mid-Rise</t>
  </si>
  <si>
    <t>689.1 · R&amp;M-trash chutes</t>
  </si>
  <si>
    <t>689.2 · Supplies - Mid Rise</t>
  </si>
  <si>
    <t>690 · Plumbing Repairs - Mid-Rise</t>
  </si>
  <si>
    <t>691 · Electrical Repairs - Mid-Rise</t>
  </si>
  <si>
    <t>692 · Carpets &amp; Flooring - Mid-Rise</t>
  </si>
  <si>
    <t>693 · Door &amp; Window Repairs - Mid-Ris</t>
  </si>
  <si>
    <t>694 · Int. &amp; Ext. Painting - Mid-Rise</t>
  </si>
  <si>
    <t>694.1 · Balcony Repairs &amp; Waterproofing</t>
  </si>
  <si>
    <t>695 · Building Hardware - Mid-Rise</t>
  </si>
  <si>
    <t>696.2 · Manager Salary-Mid-Rise</t>
  </si>
  <si>
    <t>696.3 · Maintenance Salary-Mid-Rise</t>
  </si>
  <si>
    <t>696.4 · Maintenance Mrg. Sal.-Mid-rise</t>
  </si>
  <si>
    <t>696.51 · Entry Systems - Mid Rise</t>
  </si>
  <si>
    <t>696.6 · PR Taxes-Mid-Rise</t>
  </si>
  <si>
    <t>696.65 · PR Taxes - Mid Rise Adjust</t>
  </si>
  <si>
    <t>696.8 · Seasonal Payroll</t>
  </si>
  <si>
    <t>696.9 · Housekeeping Salary - Mid-Rise</t>
  </si>
  <si>
    <t>Total 685 · Mid-Rise Allocations</t>
  </si>
  <si>
    <t>702 · Townhouse Allocations</t>
  </si>
  <si>
    <t>702.2 · Manager Salary-Townhouse</t>
  </si>
  <si>
    <t>702.3 · Maintenance Salary-Townhouse</t>
  </si>
  <si>
    <t>702.4 · Maintenance Mgr Salary-Townhous</t>
  </si>
  <si>
    <t>702.5 · Payroll Taxes-Townhouse</t>
  </si>
  <si>
    <t>702.50 · PR Taxes - Townhouse Adjust</t>
  </si>
  <si>
    <t>702.8 · Housekeeping Salary-Townhouse</t>
  </si>
  <si>
    <t>702.9 · Gutter Cleaning</t>
  </si>
  <si>
    <t>Total 702 · Townhouse Allocations</t>
  </si>
  <si>
    <t>720 · Bank Fees/Maintenance Fees</t>
  </si>
  <si>
    <t>721 · Donations</t>
  </si>
  <si>
    <t>Total Expense</t>
  </si>
  <si>
    <t>Net Ordinary Income</t>
  </si>
  <si>
    <t>Other Income/Expense</t>
  </si>
  <si>
    <t>Other Income</t>
  </si>
  <si>
    <t>470 · Interest Income</t>
  </si>
  <si>
    <t>Total Other Income</t>
  </si>
  <si>
    <t>Other Expense</t>
  </si>
  <si>
    <t>700 · Federal Income Tax</t>
  </si>
  <si>
    <t>701 · State Income Tax</t>
  </si>
  <si>
    <t>703 · State Inc Tax Exp-Liq Lic</t>
  </si>
  <si>
    <t>701 · State Income Tax - Other</t>
  </si>
  <si>
    <t>Total 701 · State Income Tax</t>
  </si>
  <si>
    <t>710 · Depreciation Expense</t>
  </si>
  <si>
    <t>800 · RESERVE CONTRIBUTION</t>
  </si>
  <si>
    <t>Total Other Expense</t>
  </si>
  <si>
    <t>Net Other Income</t>
  </si>
  <si>
    <t>Net Income</t>
  </si>
  <si>
    <t>Oct-Dec</t>
  </si>
  <si>
    <t>2022 Actual</t>
  </si>
  <si>
    <t>2022 Budget</t>
  </si>
  <si>
    <t>Variance</t>
  </si>
  <si>
    <t>Projected 2023</t>
  </si>
  <si>
    <t>2024 Budget</t>
  </si>
  <si>
    <t>2023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</si>
</sst>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3" fillId="2" borderId="5" applyNumberFormat="0" applyAlignment="0" applyProtection="0"/>
    <xf numFmtId="43" fontId="6" fillId="0" borderId="0" applyFont="0" applyFill="0" applyBorder="0" applyAlignment="0" applyProtection="0"/>
  </cellStyleXfs>
  <cellXfs count="58">
    <xf numFmtId="0" fontId="0" fillId="0" borderId="0" xfId="0"/>
    <xf numFmtId="49" fontId="1" fillId="0" borderId="0" xfId="0" applyNumberFormat="1" applyFont="1"/>
    <xf numFmtId="49" fontId="0" fillId="0" borderId="0" xfId="0" applyNumberFormat="1" applyAlignment="1">
      <alignment horizontal="centerContinuous"/>
    </xf>
    <xf numFmtId="39" fontId="2" fillId="0" borderId="0" xfId="0" applyNumberFormat="1" applyFont="1"/>
    <xf numFmtId="49" fontId="2" fillId="0" borderId="0" xfId="0" applyNumberFormat="1" applyFont="1"/>
    <xf numFmtId="39" fontId="2" fillId="0" borderId="1" xfId="0" applyNumberFormat="1" applyFont="1" applyBorder="1"/>
    <xf numFmtId="39" fontId="2" fillId="0" borderId="2" xfId="0" applyNumberFormat="1" applyFont="1" applyBorder="1"/>
    <xf numFmtId="39" fontId="2" fillId="0" borderId="3" xfId="0" applyNumberFormat="1" applyFont="1" applyBorder="1"/>
    <xf numFmtId="39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43" fontId="2" fillId="0" borderId="1" xfId="0" applyNumberFormat="1" applyFont="1" applyBorder="1"/>
    <xf numFmtId="49" fontId="2" fillId="0" borderId="1" xfId="0" applyNumberFormat="1" applyFont="1" applyBorder="1"/>
    <xf numFmtId="43" fontId="4" fillId="0" borderId="1" xfId="0" applyNumberFormat="1" applyFont="1" applyBorder="1"/>
    <xf numFmtId="43" fontId="4" fillId="0" borderId="2" xfId="0" applyNumberFormat="1" applyFont="1" applyBorder="1"/>
    <xf numFmtId="43" fontId="2" fillId="0" borderId="2" xfId="0" applyNumberFormat="1" applyFont="1" applyBorder="1"/>
    <xf numFmtId="49" fontId="2" fillId="0" borderId="2" xfId="0" applyNumberFormat="1" applyFont="1" applyBorder="1"/>
    <xf numFmtId="43" fontId="4" fillId="0" borderId="4" xfId="0" applyNumberFormat="1" applyFont="1" applyBorder="1"/>
    <xf numFmtId="43" fontId="2" fillId="0" borderId="4" xfId="0" applyNumberFormat="1" applyFont="1" applyBorder="1"/>
    <xf numFmtId="49" fontId="1" fillId="0" borderId="4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1" fillId="0" borderId="6" xfId="0" applyNumberFormat="1" applyFont="1" applyBorder="1"/>
    <xf numFmtId="49" fontId="0" fillId="0" borderId="6" xfId="0" applyNumberFormat="1" applyBorder="1" applyAlignment="1">
      <alignment horizontal="centerContinuous"/>
    </xf>
    <xf numFmtId="0" fontId="0" fillId="0" borderId="6" xfId="0" applyBorder="1"/>
    <xf numFmtId="43" fontId="4" fillId="0" borderId="0" xfId="2" applyFont="1"/>
    <xf numFmtId="43" fontId="2" fillId="0" borderId="0" xfId="2" applyFont="1"/>
    <xf numFmtId="0" fontId="2" fillId="0" borderId="0" xfId="0" applyFont="1"/>
    <xf numFmtId="43" fontId="2" fillId="0" borderId="1" xfId="2" applyFont="1" applyBorder="1"/>
    <xf numFmtId="43" fontId="2" fillId="0" borderId="2" xfId="2" applyFont="1" applyBorder="1"/>
    <xf numFmtId="43" fontId="2" fillId="0" borderId="4" xfId="2" applyFont="1" applyBorder="1"/>
    <xf numFmtId="0" fontId="0" fillId="3" borderId="0" xfId="0" applyFill="1"/>
    <xf numFmtId="39" fontId="0" fillId="0" borderId="0" xfId="0" applyNumberFormat="1"/>
    <xf numFmtId="39" fontId="0" fillId="0" borderId="6" xfId="0" applyNumberFormat="1" applyBorder="1"/>
    <xf numFmtId="39" fontId="5" fillId="0" borderId="6" xfId="0" applyNumberFormat="1" applyFont="1" applyBorder="1" applyAlignment="1">
      <alignment horizontal="center"/>
    </xf>
    <xf numFmtId="39" fontId="4" fillId="0" borderId="0" xfId="0" applyNumberFormat="1" applyFont="1"/>
    <xf numFmtId="0" fontId="0" fillId="4" borderId="0" xfId="0" applyFill="1"/>
    <xf numFmtId="0" fontId="7" fillId="0" borderId="0" xfId="0" applyFont="1" applyAlignment="1">
      <alignment vertical="center"/>
    </xf>
    <xf numFmtId="0" fontId="7" fillId="0" borderId="0" xfId="0" applyFont="1"/>
    <xf numFmtId="3" fontId="7" fillId="0" borderId="0" xfId="0" applyNumberFormat="1" applyFont="1"/>
    <xf numFmtId="0" fontId="7" fillId="3" borderId="0" xfId="0" applyFont="1" applyFill="1" applyAlignment="1">
      <alignment vertical="center"/>
    </xf>
    <xf numFmtId="39" fontId="4" fillId="0" borderId="1" xfId="0" applyNumberFormat="1" applyFont="1" applyBorder="1"/>
    <xf numFmtId="39" fontId="4" fillId="3" borderId="0" xfId="0" applyNumberFormat="1" applyFont="1" applyFill="1"/>
    <xf numFmtId="39" fontId="4" fillId="3" borderId="1" xfId="0" applyNumberFormat="1" applyFont="1" applyFill="1" applyBorder="1"/>
    <xf numFmtId="49" fontId="1" fillId="3" borderId="0" xfId="0" applyNumberFormat="1" applyFont="1" applyFill="1"/>
    <xf numFmtId="43" fontId="2" fillId="3" borderId="0" xfId="2" applyFont="1" applyFill="1"/>
    <xf numFmtId="43" fontId="4" fillId="3" borderId="0" xfId="0" applyNumberFormat="1" applyFont="1" applyFill="1"/>
    <xf numFmtId="49" fontId="2" fillId="3" borderId="0" xfId="0" applyNumberFormat="1" applyFont="1" applyFill="1"/>
    <xf numFmtId="39" fontId="2" fillId="3" borderId="0" xfId="0" applyNumberFormat="1" applyFont="1" applyFill="1"/>
    <xf numFmtId="43" fontId="2" fillId="3" borderId="0" xfId="0" applyNumberFormat="1" applyFont="1" applyFill="1"/>
    <xf numFmtId="0" fontId="3" fillId="3" borderId="0" xfId="1" applyFill="1" applyBorder="1"/>
  </cellXfs>
  <cellStyles count="3">
    <cellStyle name="Check Cell" xfId="1" builtinId="23"/>
    <cellStyle name="Comma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73B23-98ED-41D8-B0BF-89D905CADAFC}">
  <sheetPr codeName="Sheet1"/>
  <dimension ref="A1:AD171"/>
  <sheetViews>
    <sheetView tabSelected="1" zoomScaleNormal="100" workbookViewId="0">
      <pane xSplit="6" ySplit="4" topLeftCell="I71" activePane="bottomRight" state="frozenSplit"/>
      <selection pane="topRight" activeCell="G1" sqref="G1"/>
      <selection pane="bottomLeft" activeCell="A3" sqref="A3"/>
      <selection pane="bottomRight" activeCell="Z90" sqref="Z90"/>
    </sheetView>
  </sheetViews>
  <sheetFormatPr defaultRowHeight="15" outlineLevelRow="5" outlineLevelCol="1" x14ac:dyDescent="0.25"/>
  <cols>
    <col min="1" max="5" width="3" style="9" customWidth="1"/>
    <col min="6" max="6" width="31.140625" style="9" customWidth="1"/>
    <col min="7" max="7" width="0.28515625" style="9" customWidth="1"/>
    <col min="8" max="8" width="15.28515625" style="9" customWidth="1"/>
    <col min="9" max="9" width="15" style="9" customWidth="1"/>
    <col min="10" max="10" width="13.140625" customWidth="1" outlineLevel="1"/>
    <col min="11" max="11" width="0.28515625" customWidth="1" outlineLevel="1"/>
    <col min="12" max="12" width="2.28515625" hidden="1" customWidth="1"/>
    <col min="13" max="13" width="10.5703125" bestFit="1" customWidth="1" outlineLevel="1"/>
    <col min="14" max="14" width="15.28515625" customWidth="1" outlineLevel="1"/>
    <col min="15" max="15" width="15" customWidth="1" outlineLevel="1"/>
    <col min="16" max="16" width="2.28515625" customWidth="1"/>
    <col min="17" max="17" width="12.42578125" bestFit="1" customWidth="1"/>
    <col min="18" max="18" width="13.42578125" customWidth="1"/>
    <col min="19" max="19" width="11.85546875" style="39" customWidth="1"/>
    <col min="20" max="20" width="9" customWidth="1"/>
    <col min="25" max="25" width="2.710937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</row>
    <row r="3" spans="1:20" ht="15.75" thickBot="1" x14ac:dyDescent="0.3">
      <c r="A3" s="1"/>
      <c r="B3" s="1"/>
      <c r="C3" s="1"/>
      <c r="D3" s="1"/>
      <c r="E3" s="1"/>
      <c r="F3" s="1"/>
      <c r="G3" s="29"/>
      <c r="H3" s="29"/>
      <c r="I3" s="29"/>
      <c r="J3" s="30"/>
      <c r="K3" s="30"/>
      <c r="L3" s="30"/>
      <c r="M3" s="30"/>
      <c r="N3" s="30"/>
      <c r="O3" s="30"/>
      <c r="P3" s="30"/>
      <c r="Q3" s="30"/>
      <c r="R3" s="31"/>
      <c r="S3" s="40"/>
    </row>
    <row r="4" spans="1:20" s="11" customFormat="1" ht="16.5" thickTop="1" thickBot="1" x14ac:dyDescent="0.3">
      <c r="A4" s="10"/>
      <c r="B4" s="10"/>
      <c r="C4" s="10"/>
      <c r="D4" s="10"/>
      <c r="E4" s="10"/>
      <c r="F4" s="10"/>
      <c r="G4" s="25"/>
      <c r="H4" s="25" t="s">
        <v>163</v>
      </c>
      <c r="I4" s="25" t="s">
        <v>164</v>
      </c>
      <c r="J4" s="26" t="s">
        <v>165</v>
      </c>
      <c r="K4" s="27"/>
      <c r="L4" s="27"/>
      <c r="M4" s="25" t="s">
        <v>0</v>
      </c>
      <c r="N4" s="26" t="s">
        <v>162</v>
      </c>
      <c r="O4" s="26" t="s">
        <v>166</v>
      </c>
      <c r="P4" s="26"/>
      <c r="Q4" s="25" t="s">
        <v>168</v>
      </c>
      <c r="R4" s="28" t="s">
        <v>165</v>
      </c>
      <c r="S4" s="41" t="s">
        <v>167</v>
      </c>
    </row>
    <row r="5" spans="1:20" ht="15.75" outlineLevel="2" thickTop="1" x14ac:dyDescent="0.25">
      <c r="A5" s="1"/>
      <c r="B5" s="1" t="s">
        <v>1</v>
      </c>
      <c r="C5" s="1"/>
      <c r="D5" s="1"/>
      <c r="E5" s="1"/>
      <c r="F5" s="1"/>
      <c r="G5" s="1"/>
      <c r="H5" s="1"/>
      <c r="I5" s="1"/>
      <c r="J5" s="4"/>
      <c r="K5" s="4"/>
      <c r="L5" s="4"/>
      <c r="M5" s="3"/>
      <c r="N5" s="4"/>
      <c r="O5" s="4"/>
      <c r="P5" s="4"/>
      <c r="Q5" s="3"/>
    </row>
    <row r="6" spans="1:20" outlineLevel="3" x14ac:dyDescent="0.25">
      <c r="A6" s="1"/>
      <c r="B6" s="1"/>
      <c r="C6" s="1" t="s">
        <v>2</v>
      </c>
      <c r="D6" s="1"/>
      <c r="E6" s="1"/>
      <c r="F6" s="1"/>
      <c r="G6" s="1"/>
      <c r="H6" s="1"/>
      <c r="I6" s="1"/>
      <c r="J6" s="4"/>
      <c r="K6" s="4"/>
      <c r="L6" s="4"/>
      <c r="M6" s="3"/>
      <c r="N6" s="4"/>
      <c r="O6" s="4"/>
      <c r="P6" s="4"/>
      <c r="Q6" s="3"/>
    </row>
    <row r="7" spans="1:20" outlineLevel="4" x14ac:dyDescent="0.25">
      <c r="A7" s="1"/>
      <c r="B7" s="1"/>
      <c r="C7" s="1"/>
      <c r="D7" s="1" t="s">
        <v>3</v>
      </c>
      <c r="E7" s="1"/>
      <c r="F7" s="1"/>
      <c r="G7" s="1"/>
      <c r="H7" s="1"/>
      <c r="I7" s="1"/>
      <c r="J7" s="4"/>
      <c r="K7" s="4"/>
      <c r="L7" s="4"/>
      <c r="M7" s="3"/>
      <c r="N7" s="4"/>
      <c r="O7" s="4"/>
      <c r="P7" s="4"/>
      <c r="Q7" s="3"/>
    </row>
    <row r="8" spans="1:20" outlineLevel="4" x14ac:dyDescent="0.25">
      <c r="A8" s="1"/>
      <c r="B8" s="1"/>
      <c r="C8" s="1"/>
      <c r="D8" s="1"/>
      <c r="E8" s="1" t="s">
        <v>4</v>
      </c>
      <c r="F8" s="1"/>
      <c r="G8" s="33">
        <v>67329.240000000005</v>
      </c>
      <c r="H8" s="33">
        <v>70681.2</v>
      </c>
      <c r="I8" s="33">
        <v>70695.64</v>
      </c>
      <c r="J8" s="32">
        <f>(H8-I8)</f>
        <v>-14.440000000002328</v>
      </c>
      <c r="K8" s="4"/>
      <c r="L8" s="4"/>
      <c r="M8" s="3">
        <v>62300.61</v>
      </c>
      <c r="N8" s="12">
        <f>(M8/9)*3</f>
        <v>20766.87</v>
      </c>
      <c r="O8" s="14">
        <f>SUM(M8:N8)</f>
        <v>83067.48</v>
      </c>
      <c r="P8" s="4"/>
      <c r="Q8" s="3">
        <v>83067.38</v>
      </c>
      <c r="R8" s="13">
        <f>(O8-Q8)</f>
        <v>9.9999999991268851E-2</v>
      </c>
      <c r="S8" s="42">
        <v>91355.22</v>
      </c>
    </row>
    <row r="9" spans="1:20" outlineLevel="4" x14ac:dyDescent="0.25">
      <c r="A9" s="1"/>
      <c r="B9" s="1"/>
      <c r="C9" s="1"/>
      <c r="D9" s="1"/>
      <c r="E9" s="1" t="s">
        <v>5</v>
      </c>
      <c r="F9" s="1"/>
      <c r="G9" s="33">
        <v>1310950.6100000001</v>
      </c>
      <c r="H9" s="33">
        <v>1376540.76</v>
      </c>
      <c r="I9" s="33">
        <v>1376493.6</v>
      </c>
      <c r="J9" s="13">
        <f t="shared" ref="J9:J72" si="0">(H9-I9)</f>
        <v>47.159999999916181</v>
      </c>
      <c r="K9" s="4"/>
      <c r="L9" s="4"/>
      <c r="M9" s="3">
        <v>1213039.3400000001</v>
      </c>
      <c r="N9" s="13">
        <f t="shared" ref="N9:N13" si="1">(M9/9)*3</f>
        <v>404346.44666666666</v>
      </c>
      <c r="O9" s="14">
        <f t="shared" ref="O9:O19" si="2">SUM(M9:N9)</f>
        <v>1617385.7866666666</v>
      </c>
      <c r="P9" s="4"/>
      <c r="Q9" s="3">
        <v>1617379.98</v>
      </c>
      <c r="R9" s="13">
        <f t="shared" ref="R9:R72" si="3">(O9-Q9)</f>
        <v>5.8066666666418314</v>
      </c>
      <c r="S9" s="42">
        <v>1779150.68</v>
      </c>
      <c r="T9" s="57"/>
    </row>
    <row r="10" spans="1:20" outlineLevel="4" x14ac:dyDescent="0.25">
      <c r="A10" s="1"/>
      <c r="B10" s="1"/>
      <c r="C10" s="1"/>
      <c r="D10" s="1"/>
      <c r="E10" s="1" t="s">
        <v>6</v>
      </c>
      <c r="F10" s="1"/>
      <c r="G10" s="33">
        <v>305017.7</v>
      </c>
      <c r="H10" s="33">
        <v>320254.32</v>
      </c>
      <c r="I10" s="33">
        <v>320266.27</v>
      </c>
      <c r="J10" s="13">
        <f t="shared" si="0"/>
        <v>-11.950000000011642</v>
      </c>
      <c r="K10" s="4"/>
      <c r="L10" s="4"/>
      <c r="M10" s="3">
        <v>282234.59999999998</v>
      </c>
      <c r="N10" s="12">
        <f t="shared" si="1"/>
        <v>94078.2</v>
      </c>
      <c r="O10" s="14">
        <f t="shared" si="2"/>
        <v>376312.8</v>
      </c>
      <c r="P10" s="4"/>
      <c r="Q10" s="3">
        <v>376312.87</v>
      </c>
      <c r="R10" s="13">
        <f t="shared" si="3"/>
        <v>-7.0000000006984919E-2</v>
      </c>
      <c r="S10" s="42">
        <v>413943.87</v>
      </c>
    </row>
    <row r="11" spans="1:20" outlineLevel="4" x14ac:dyDescent="0.25">
      <c r="A11" s="1"/>
      <c r="B11" s="1"/>
      <c r="C11" s="1"/>
      <c r="D11" s="1"/>
      <c r="E11" s="1" t="s">
        <v>7</v>
      </c>
      <c r="F11" s="1"/>
      <c r="G11" s="33">
        <v>46988.52</v>
      </c>
      <c r="H11" s="33">
        <v>49338.43</v>
      </c>
      <c r="I11" s="33">
        <v>49337.97</v>
      </c>
      <c r="J11" s="13">
        <f t="shared" si="0"/>
        <v>0.45999999999912689</v>
      </c>
      <c r="K11" s="4"/>
      <c r="L11" s="4"/>
      <c r="M11" s="3">
        <v>43479.09</v>
      </c>
      <c r="N11" s="12">
        <f t="shared" si="1"/>
        <v>14493.029999999999</v>
      </c>
      <c r="O11" s="14">
        <f t="shared" si="2"/>
        <v>57972.119999999995</v>
      </c>
      <c r="P11" s="4"/>
      <c r="Q11" s="3">
        <v>57972.12</v>
      </c>
      <c r="R11" s="13">
        <f t="shared" si="3"/>
        <v>-7.2759576141834259E-12</v>
      </c>
      <c r="S11" s="42">
        <v>63769.33</v>
      </c>
    </row>
    <row r="12" spans="1:20" ht="15.75" outlineLevel="4" thickBot="1" x14ac:dyDescent="0.3">
      <c r="A12" s="1"/>
      <c r="B12" s="1"/>
      <c r="C12" s="1"/>
      <c r="D12" s="1"/>
      <c r="E12" s="1" t="s">
        <v>8</v>
      </c>
      <c r="F12" s="1"/>
      <c r="G12" s="35">
        <v>308.37</v>
      </c>
      <c r="H12" s="35">
        <v>418.41</v>
      </c>
      <c r="I12" s="35">
        <v>1500</v>
      </c>
      <c r="J12" s="18">
        <f t="shared" si="0"/>
        <v>-1081.5899999999999</v>
      </c>
      <c r="K12" s="4"/>
      <c r="L12" s="4"/>
      <c r="M12" s="5">
        <v>723.95</v>
      </c>
      <c r="N12" s="18">
        <f t="shared" si="1"/>
        <v>241.31666666666669</v>
      </c>
      <c r="O12" s="16">
        <f t="shared" si="2"/>
        <v>965.26666666666677</v>
      </c>
      <c r="P12" s="17"/>
      <c r="Q12" s="5">
        <v>1000</v>
      </c>
      <c r="R12" s="18">
        <f t="shared" si="3"/>
        <v>-34.733333333333235</v>
      </c>
      <c r="S12" s="48">
        <v>1000</v>
      </c>
    </row>
    <row r="13" spans="1:20" outlineLevel="3" x14ac:dyDescent="0.25">
      <c r="A13" s="1"/>
      <c r="B13" s="1"/>
      <c r="C13" s="1"/>
      <c r="D13" s="1" t="s">
        <v>9</v>
      </c>
      <c r="E13" s="1"/>
      <c r="F13" s="1"/>
      <c r="G13" s="14">
        <f>SUM(G8:G12)</f>
        <v>1730594.4400000002</v>
      </c>
      <c r="H13" s="14">
        <f>SUM(H8:H12)</f>
        <v>1817233.1199999999</v>
      </c>
      <c r="I13" s="14">
        <f>SUM(I8:I12)</f>
        <v>1818293.48</v>
      </c>
      <c r="J13" s="13">
        <f t="shared" si="0"/>
        <v>-1060.3600000001024</v>
      </c>
      <c r="K13" s="4"/>
      <c r="L13" s="4"/>
      <c r="M13" s="3">
        <f>ROUND(SUM(M7:M12),5)</f>
        <v>1601777.59</v>
      </c>
      <c r="N13" s="13">
        <f t="shared" si="1"/>
        <v>533925.8633333334</v>
      </c>
      <c r="O13" s="14">
        <f t="shared" si="2"/>
        <v>2135703.4533333336</v>
      </c>
      <c r="P13" s="4"/>
      <c r="Q13" s="3">
        <f>ROUND(SUM(Q7:Q12),5)</f>
        <v>2135732.35</v>
      </c>
      <c r="R13" s="13">
        <f t="shared" si="3"/>
        <v>-28.89666666649282</v>
      </c>
      <c r="S13" s="3">
        <f>ROUND(SUM(S7:S12),5)</f>
        <v>2349219.1</v>
      </c>
    </row>
    <row r="14" spans="1:20" outlineLevel="4" x14ac:dyDescent="0.25">
      <c r="A14" s="1"/>
      <c r="B14" s="1"/>
      <c r="C14" s="1"/>
      <c r="D14" s="1" t="s">
        <v>10</v>
      </c>
      <c r="E14" s="1"/>
      <c r="F14" s="1"/>
      <c r="G14" s="4"/>
      <c r="H14" s="4"/>
      <c r="I14" s="4"/>
      <c r="J14" s="13">
        <f t="shared" si="0"/>
        <v>0</v>
      </c>
      <c r="K14" s="4"/>
      <c r="L14" s="4"/>
      <c r="M14" s="3"/>
      <c r="N14" s="4"/>
      <c r="O14" s="14"/>
      <c r="P14" s="4"/>
      <c r="Q14" s="3"/>
      <c r="R14" s="13">
        <f t="shared" si="3"/>
        <v>0</v>
      </c>
      <c r="S14" s="42"/>
    </row>
    <row r="15" spans="1:20" outlineLevel="4" x14ac:dyDescent="0.25">
      <c r="A15" s="1"/>
      <c r="B15" s="1"/>
      <c r="C15" s="1"/>
      <c r="D15" s="1"/>
      <c r="E15" s="1" t="s">
        <v>11</v>
      </c>
      <c r="F15" s="1"/>
      <c r="G15" s="33">
        <v>1332.9</v>
      </c>
      <c r="H15" s="33">
        <v>1419.65</v>
      </c>
      <c r="I15" s="33">
        <v>1500</v>
      </c>
      <c r="J15" s="13">
        <f t="shared" si="0"/>
        <v>-80.349999999999909</v>
      </c>
      <c r="K15" s="4"/>
      <c r="L15" s="4"/>
      <c r="M15" s="3">
        <v>921.6</v>
      </c>
      <c r="N15" s="12">
        <f t="shared" ref="N15:N19" si="4">(M15/9)*3</f>
        <v>307.20000000000005</v>
      </c>
      <c r="O15" s="14">
        <f t="shared" si="2"/>
        <v>1228.8000000000002</v>
      </c>
      <c r="P15" s="4"/>
      <c r="Q15" s="3">
        <v>1600</v>
      </c>
      <c r="R15" s="13">
        <f t="shared" si="3"/>
        <v>-371.19999999999982</v>
      </c>
      <c r="S15" s="42">
        <v>1600</v>
      </c>
    </row>
    <row r="16" spans="1:20" outlineLevel="4" x14ac:dyDescent="0.25">
      <c r="A16" s="1"/>
      <c r="B16" s="1"/>
      <c r="C16" s="1"/>
      <c r="D16" s="1"/>
      <c r="E16" s="1" t="s">
        <v>12</v>
      </c>
      <c r="F16" s="1"/>
      <c r="G16" s="33">
        <f>8228.94+75</f>
        <v>8303.94</v>
      </c>
      <c r="H16" s="33">
        <v>10062.6</v>
      </c>
      <c r="I16" s="33">
        <v>8500</v>
      </c>
      <c r="J16" s="13">
        <f t="shared" si="0"/>
        <v>1562.6000000000004</v>
      </c>
      <c r="K16" s="4"/>
      <c r="L16" s="4"/>
      <c r="M16" s="3">
        <v>10192.290000000001</v>
      </c>
      <c r="N16" s="12">
        <f t="shared" si="4"/>
        <v>3397.4300000000003</v>
      </c>
      <c r="O16" s="14">
        <f t="shared" si="2"/>
        <v>13589.720000000001</v>
      </c>
      <c r="P16" s="4"/>
      <c r="Q16" s="3">
        <v>14000</v>
      </c>
      <c r="R16" s="13">
        <f t="shared" si="3"/>
        <v>-410.27999999999884</v>
      </c>
      <c r="S16" s="42">
        <v>14000</v>
      </c>
    </row>
    <row r="17" spans="1:26" ht="15.75" outlineLevel="4" thickBot="1" x14ac:dyDescent="0.3">
      <c r="A17" s="1"/>
      <c r="B17" s="1"/>
      <c r="C17" s="1"/>
      <c r="D17" s="1"/>
      <c r="E17" s="1" t="s">
        <v>13</v>
      </c>
      <c r="F17" s="1"/>
      <c r="G17" s="35">
        <v>607</v>
      </c>
      <c r="H17" s="35">
        <v>1002</v>
      </c>
      <c r="I17" s="35">
        <v>800</v>
      </c>
      <c r="J17" s="18">
        <f t="shared" si="0"/>
        <v>202</v>
      </c>
      <c r="K17" s="4"/>
      <c r="L17" s="4"/>
      <c r="M17" s="3">
        <v>839</v>
      </c>
      <c r="N17" s="18">
        <f t="shared" si="4"/>
        <v>279.66666666666669</v>
      </c>
      <c r="O17" s="16">
        <f t="shared" si="2"/>
        <v>1118.6666666666667</v>
      </c>
      <c r="P17" s="17"/>
      <c r="Q17" s="5">
        <v>2000</v>
      </c>
      <c r="R17" s="18">
        <f t="shared" si="3"/>
        <v>-881.33333333333326</v>
      </c>
      <c r="S17" s="48">
        <v>1500</v>
      </c>
    </row>
    <row r="18" spans="1:26" ht="15.75" outlineLevel="3" thickBot="1" x14ac:dyDescent="0.3">
      <c r="A18" s="1"/>
      <c r="B18" s="1"/>
      <c r="C18" s="1"/>
      <c r="D18" s="1" t="s">
        <v>14</v>
      </c>
      <c r="E18" s="1"/>
      <c r="F18" s="1"/>
      <c r="G18" s="16">
        <f>SUM(G15:G17)</f>
        <v>10243.84</v>
      </c>
      <c r="H18" s="16">
        <f>SUM(H15:H17)</f>
        <v>12484.25</v>
      </c>
      <c r="I18" s="16">
        <f>SUM(I15:I17)</f>
        <v>10800</v>
      </c>
      <c r="J18" s="18">
        <f t="shared" si="0"/>
        <v>1684.25</v>
      </c>
      <c r="K18" s="4"/>
      <c r="L18" s="4"/>
      <c r="M18" s="6">
        <f>ROUND(SUM(M14:M17),5)</f>
        <v>11952.89</v>
      </c>
      <c r="N18" s="18">
        <f t="shared" si="4"/>
        <v>3984.2966666666662</v>
      </c>
      <c r="O18" s="16">
        <f t="shared" si="2"/>
        <v>15937.186666666665</v>
      </c>
      <c r="P18" s="17"/>
      <c r="Q18" s="5">
        <f>ROUND(SUM(Q14:Q17),5)</f>
        <v>17600</v>
      </c>
      <c r="R18" s="18">
        <f t="shared" si="3"/>
        <v>-1662.8133333333353</v>
      </c>
      <c r="S18" s="5">
        <f>ROUND(SUM(S14:S17),5)</f>
        <v>17100</v>
      </c>
      <c r="V18" s="3"/>
    </row>
    <row r="19" spans="1:26" outlineLevel="2" x14ac:dyDescent="0.25">
      <c r="A19" s="1"/>
      <c r="B19" s="1"/>
      <c r="C19" s="1" t="s">
        <v>15</v>
      </c>
      <c r="D19" s="1"/>
      <c r="E19" s="1"/>
      <c r="F19" s="1"/>
      <c r="G19" s="33">
        <f>G13+G18</f>
        <v>1740838.2800000003</v>
      </c>
      <c r="H19" s="14">
        <f>H13+H18</f>
        <v>1829717.3699999999</v>
      </c>
      <c r="I19" s="14">
        <f>I13+I18</f>
        <v>1829093.48</v>
      </c>
      <c r="J19" s="13">
        <f t="shared" si="0"/>
        <v>623.88999999989755</v>
      </c>
      <c r="K19" s="4"/>
      <c r="L19" s="4"/>
      <c r="M19" s="3">
        <f>ROUND(M6+M13+M18,5)</f>
        <v>1613730.48</v>
      </c>
      <c r="N19" s="12">
        <f t="shared" si="4"/>
        <v>537910.15999999992</v>
      </c>
      <c r="O19" s="14">
        <f t="shared" si="2"/>
        <v>2151640.6399999997</v>
      </c>
      <c r="P19" s="4"/>
      <c r="Q19" s="3">
        <f>ROUND(Q6+Q13+Q18,5)</f>
        <v>2153332.35</v>
      </c>
      <c r="R19" s="13">
        <f t="shared" si="3"/>
        <v>-1691.7100000004284</v>
      </c>
      <c r="S19" s="3">
        <f>ROUND(S6+S13+S18,5)</f>
        <v>2366319.1</v>
      </c>
      <c r="T19" s="4"/>
    </row>
    <row r="20" spans="1:26" outlineLevel="3" x14ac:dyDescent="0.25">
      <c r="A20" s="1"/>
      <c r="B20" s="1"/>
      <c r="C20" s="1" t="s">
        <v>16</v>
      </c>
      <c r="D20" s="1"/>
      <c r="E20" s="1"/>
      <c r="F20" s="1"/>
      <c r="G20" s="4"/>
      <c r="H20" s="4"/>
      <c r="I20" s="4"/>
      <c r="J20" s="13">
        <f t="shared" si="0"/>
        <v>0</v>
      </c>
      <c r="K20" s="4"/>
      <c r="L20" s="4"/>
      <c r="M20" s="3"/>
      <c r="N20" s="4"/>
      <c r="O20" s="14"/>
      <c r="P20" s="4"/>
      <c r="Q20" s="3"/>
      <c r="R20" s="13">
        <f t="shared" si="3"/>
        <v>0</v>
      </c>
      <c r="S20" s="42"/>
      <c r="T20" s="4"/>
    </row>
    <row r="21" spans="1:26" outlineLevel="4" x14ac:dyDescent="0.25">
      <c r="A21" s="1"/>
      <c r="B21" s="1"/>
      <c r="C21" s="1"/>
      <c r="D21" s="1" t="s">
        <v>17</v>
      </c>
      <c r="E21" s="1"/>
      <c r="F21" s="1"/>
      <c r="G21" s="4"/>
      <c r="H21" s="4"/>
      <c r="I21" s="4"/>
      <c r="J21" s="13">
        <f t="shared" si="0"/>
        <v>0</v>
      </c>
      <c r="K21" s="4"/>
      <c r="L21" s="4"/>
      <c r="M21" s="3"/>
      <c r="N21" s="4"/>
      <c r="O21" s="14"/>
      <c r="P21" s="4"/>
      <c r="Q21" s="3"/>
      <c r="R21" s="13">
        <f t="shared" si="3"/>
        <v>0</v>
      </c>
      <c r="S21" s="42"/>
      <c r="T21" s="4"/>
      <c r="U21" s="38"/>
      <c r="V21" s="38"/>
      <c r="W21" s="38"/>
      <c r="X21" s="38"/>
    </row>
    <row r="22" spans="1:26" ht="15.75" outlineLevel="4" x14ac:dyDescent="0.25">
      <c r="A22" s="1"/>
      <c r="B22" s="1"/>
      <c r="C22" s="1"/>
      <c r="D22" s="1"/>
      <c r="E22" s="1" t="s">
        <v>18</v>
      </c>
      <c r="F22" s="1"/>
      <c r="G22" s="33"/>
      <c r="H22" s="33">
        <v>75</v>
      </c>
      <c r="I22" s="33">
        <v>500</v>
      </c>
      <c r="J22" s="13">
        <f t="shared" si="0"/>
        <v>-425</v>
      </c>
      <c r="K22" s="4"/>
      <c r="L22" s="4"/>
      <c r="M22" s="3">
        <v>200</v>
      </c>
      <c r="N22" s="13">
        <f t="shared" ref="N22:N26" si="5">(M22/9)*3</f>
        <v>66.666666666666657</v>
      </c>
      <c r="O22" s="14">
        <f t="shared" ref="O22:O40" si="6">SUM(M22:N22)</f>
        <v>266.66666666666663</v>
      </c>
      <c r="P22" s="4"/>
      <c r="Q22" s="3">
        <v>1</v>
      </c>
      <c r="R22" s="13">
        <f t="shared" si="3"/>
        <v>265.66666666666663</v>
      </c>
      <c r="S22" s="42">
        <v>500</v>
      </c>
      <c r="T22" s="4"/>
      <c r="U22" s="47"/>
      <c r="V22" s="38"/>
      <c r="W22" s="38"/>
      <c r="X22" s="38"/>
    </row>
    <row r="23" spans="1:26" ht="15.75" outlineLevel="4" x14ac:dyDescent="0.25">
      <c r="A23" s="1"/>
      <c r="B23" s="1"/>
      <c r="C23" s="1"/>
      <c r="D23" s="1"/>
      <c r="E23" s="1" t="s">
        <v>19</v>
      </c>
      <c r="F23" s="1"/>
      <c r="G23" s="33">
        <v>15178.77</v>
      </c>
      <c r="H23" s="33">
        <v>11825</v>
      </c>
      <c r="I23" s="33">
        <v>18000</v>
      </c>
      <c r="J23" s="13">
        <f t="shared" si="0"/>
        <v>-6175</v>
      </c>
      <c r="K23" s="4"/>
      <c r="L23" s="4"/>
      <c r="M23" s="3">
        <v>15366.03</v>
      </c>
      <c r="N23" s="13">
        <f t="shared" si="5"/>
        <v>5122.01</v>
      </c>
      <c r="O23" s="14">
        <f t="shared" si="6"/>
        <v>20488.04</v>
      </c>
      <c r="P23" s="4"/>
      <c r="Q23" s="3">
        <v>24000</v>
      </c>
      <c r="R23" s="13">
        <f t="shared" si="3"/>
        <v>-3511.9599999999991</v>
      </c>
      <c r="S23" s="42">
        <v>20000</v>
      </c>
      <c r="T23" s="4"/>
      <c r="U23" s="47"/>
      <c r="V23" s="38"/>
      <c r="W23" s="38"/>
      <c r="X23" s="38"/>
    </row>
    <row r="24" spans="1:26" ht="15.75" outlineLevel="4" x14ac:dyDescent="0.25">
      <c r="A24" s="1"/>
      <c r="B24" s="1"/>
      <c r="C24" s="1"/>
      <c r="D24" s="1"/>
      <c r="E24" s="1" t="s">
        <v>20</v>
      </c>
      <c r="F24" s="1"/>
      <c r="G24" s="33">
        <v>47625.61</v>
      </c>
      <c r="H24" s="33">
        <v>51970.64</v>
      </c>
      <c r="I24" s="33">
        <v>48920.35</v>
      </c>
      <c r="J24" s="13">
        <f t="shared" si="0"/>
        <v>3050.2900000000009</v>
      </c>
      <c r="K24" s="4"/>
      <c r="L24" s="4"/>
      <c r="M24" s="3">
        <v>40905</v>
      </c>
      <c r="N24" s="13">
        <f t="shared" si="5"/>
        <v>13635</v>
      </c>
      <c r="O24" s="14">
        <f t="shared" si="6"/>
        <v>54540</v>
      </c>
      <c r="P24" s="4"/>
      <c r="Q24" s="3">
        <v>53193.58</v>
      </c>
      <c r="R24" s="13">
        <f t="shared" si="3"/>
        <v>1346.4199999999983</v>
      </c>
      <c r="S24" s="42">
        <v>54913.58</v>
      </c>
      <c r="U24" s="47"/>
      <c r="V24" s="38"/>
      <c r="W24" s="38"/>
      <c r="X24" s="38"/>
    </row>
    <row r="25" spans="1:26" ht="15.75" outlineLevel="4" x14ac:dyDescent="0.25">
      <c r="A25" s="1"/>
      <c r="B25" s="1"/>
      <c r="C25" s="1"/>
      <c r="D25" s="1"/>
      <c r="E25" s="1" t="s">
        <v>21</v>
      </c>
      <c r="F25" s="1"/>
      <c r="G25" s="33">
        <v>39000.06</v>
      </c>
      <c r="H25" s="33">
        <v>31542.85</v>
      </c>
      <c r="I25" s="33">
        <v>39000</v>
      </c>
      <c r="J25" s="13">
        <f t="shared" si="0"/>
        <v>-7457.1500000000015</v>
      </c>
      <c r="K25" s="4"/>
      <c r="L25" s="4"/>
      <c r="M25" s="3">
        <v>28846.2</v>
      </c>
      <c r="N25" s="13">
        <f t="shared" si="5"/>
        <v>9615.4</v>
      </c>
      <c r="O25" s="14">
        <f t="shared" si="6"/>
        <v>38461.599999999999</v>
      </c>
      <c r="P25" s="4"/>
      <c r="Q25" s="3">
        <v>37500</v>
      </c>
      <c r="R25" s="13">
        <f t="shared" si="3"/>
        <v>961.59999999999854</v>
      </c>
      <c r="S25" s="42">
        <v>39000</v>
      </c>
      <c r="U25" s="44"/>
    </row>
    <row r="26" spans="1:26" outlineLevel="4" x14ac:dyDescent="0.25">
      <c r="A26" s="1"/>
      <c r="B26" s="1"/>
      <c r="C26" s="1"/>
      <c r="D26" s="1"/>
      <c r="E26" s="1" t="s">
        <v>22</v>
      </c>
      <c r="F26" s="1"/>
      <c r="G26" s="33">
        <v>46124.86</v>
      </c>
      <c r="H26" s="33">
        <v>43524.26</v>
      </c>
      <c r="I26" s="33">
        <v>46500</v>
      </c>
      <c r="J26" s="13">
        <f t="shared" si="0"/>
        <v>-2975.739999999998</v>
      </c>
      <c r="K26" s="4"/>
      <c r="L26" s="4"/>
      <c r="M26" s="3">
        <v>18027</v>
      </c>
      <c r="N26" s="13">
        <f t="shared" si="5"/>
        <v>6009</v>
      </c>
      <c r="O26" s="14">
        <f t="shared" si="6"/>
        <v>24036</v>
      </c>
      <c r="P26" s="4"/>
      <c r="Q26" s="3">
        <v>28115</v>
      </c>
      <c r="R26" s="13">
        <f t="shared" si="3"/>
        <v>-4079</v>
      </c>
      <c r="S26" s="42">
        <v>22500</v>
      </c>
    </row>
    <row r="27" spans="1:26" ht="15.75" outlineLevel="5" x14ac:dyDescent="0.25">
      <c r="A27" s="1"/>
      <c r="B27" s="1"/>
      <c r="C27" s="1"/>
      <c r="D27" s="1"/>
      <c r="E27" s="1" t="s">
        <v>23</v>
      </c>
      <c r="F27" s="1"/>
      <c r="G27" s="33"/>
      <c r="H27" s="33"/>
      <c r="I27" s="33"/>
      <c r="J27" s="13">
        <f t="shared" si="0"/>
        <v>0</v>
      </c>
      <c r="K27" s="4"/>
      <c r="L27" s="4"/>
      <c r="M27" s="3"/>
      <c r="N27" s="14"/>
      <c r="O27" s="14">
        <f t="shared" si="6"/>
        <v>0</v>
      </c>
      <c r="P27" s="4"/>
      <c r="Q27" s="3"/>
      <c r="R27" s="13">
        <f t="shared" si="3"/>
        <v>0</v>
      </c>
      <c r="S27" s="42"/>
      <c r="U27" s="47"/>
      <c r="V27" s="38"/>
    </row>
    <row r="28" spans="1:26" ht="15.75" outlineLevel="5" x14ac:dyDescent="0.25">
      <c r="A28" s="1"/>
      <c r="B28" s="1"/>
      <c r="C28" s="1"/>
      <c r="D28" s="1"/>
      <c r="E28" s="1"/>
      <c r="F28" s="1" t="s">
        <v>24</v>
      </c>
      <c r="G28" s="33">
        <v>15257.6</v>
      </c>
      <c r="H28" s="33">
        <v>13941.55</v>
      </c>
      <c r="I28" s="33">
        <v>15673</v>
      </c>
      <c r="J28" s="13">
        <f t="shared" si="0"/>
        <v>-1731.4500000000007</v>
      </c>
      <c r="K28" s="4"/>
      <c r="L28" s="4"/>
      <c r="M28" s="3">
        <v>11025.63</v>
      </c>
      <c r="N28" s="13">
        <f>(M28/9)*3</f>
        <v>3675.21</v>
      </c>
      <c r="O28" s="14">
        <f t="shared" si="6"/>
        <v>14700.84</v>
      </c>
      <c r="P28" s="4"/>
      <c r="Q28" s="3">
        <v>15057.85</v>
      </c>
      <c r="R28" s="13">
        <f t="shared" si="3"/>
        <v>-357.01000000000022</v>
      </c>
      <c r="S28" s="42">
        <v>14560.22</v>
      </c>
      <c r="U28" s="44"/>
    </row>
    <row r="29" spans="1:26" ht="16.5" outlineLevel="5" thickBot="1" x14ac:dyDescent="0.3">
      <c r="A29" s="1"/>
      <c r="B29" s="1"/>
      <c r="C29" s="1"/>
      <c r="D29" s="1"/>
      <c r="E29" s="1"/>
      <c r="F29" s="1" t="s">
        <v>25</v>
      </c>
      <c r="G29" s="35"/>
      <c r="H29" s="35">
        <v>-466.64</v>
      </c>
      <c r="I29" s="35"/>
      <c r="J29" s="18">
        <f t="shared" si="0"/>
        <v>-466.64</v>
      </c>
      <c r="K29" s="4"/>
      <c r="L29" s="4"/>
      <c r="M29" s="5">
        <v>0</v>
      </c>
      <c r="N29" s="18">
        <f t="shared" ref="N29:N40" si="7">(M29/9)*3</f>
        <v>0</v>
      </c>
      <c r="O29" s="16">
        <f t="shared" si="6"/>
        <v>0</v>
      </c>
      <c r="P29" s="17"/>
      <c r="Q29" s="5"/>
      <c r="R29" s="18">
        <f t="shared" si="3"/>
        <v>0</v>
      </c>
      <c r="S29" s="48"/>
      <c r="U29" s="44"/>
    </row>
    <row r="30" spans="1:26" ht="15.75" outlineLevel="4" x14ac:dyDescent="0.25">
      <c r="A30" s="1"/>
      <c r="B30" s="1"/>
      <c r="C30" s="1"/>
      <c r="D30" s="1"/>
      <c r="E30" s="1" t="s">
        <v>26</v>
      </c>
      <c r="F30" s="1"/>
      <c r="G30" s="14">
        <f>SUM(G28:G29)</f>
        <v>15257.6</v>
      </c>
      <c r="H30" s="14">
        <f t="shared" ref="H30:I30" si="8">SUM(H28:H29)</f>
        <v>13474.91</v>
      </c>
      <c r="I30" s="14">
        <f t="shared" si="8"/>
        <v>15673</v>
      </c>
      <c r="J30" s="13">
        <f t="shared" si="0"/>
        <v>-2198.09</v>
      </c>
      <c r="K30" s="4"/>
      <c r="L30" s="4"/>
      <c r="M30" s="3">
        <f>ROUND(SUM(M27:M29),5)</f>
        <v>11025.63</v>
      </c>
      <c r="N30" s="13">
        <f t="shared" si="7"/>
        <v>3675.21</v>
      </c>
      <c r="O30" s="14">
        <f t="shared" si="6"/>
        <v>14700.84</v>
      </c>
      <c r="P30" s="4"/>
      <c r="Q30" s="3">
        <f>ROUND(SUM(Q27:Q29),5)</f>
        <v>15057.85</v>
      </c>
      <c r="R30" s="13">
        <f t="shared" si="3"/>
        <v>-357.01000000000022</v>
      </c>
      <c r="S30" s="3">
        <f>ROUND(SUM(S27:S29),5)</f>
        <v>14560.22</v>
      </c>
      <c r="U30" s="44"/>
      <c r="V30" s="45"/>
      <c r="W30" s="46"/>
      <c r="Z30" s="38"/>
    </row>
    <row r="31" spans="1:26" outlineLevel="4" x14ac:dyDescent="0.25">
      <c r="A31" s="1"/>
      <c r="B31" s="1"/>
      <c r="C31" s="1"/>
      <c r="D31" s="1"/>
      <c r="E31" s="1" t="s">
        <v>27</v>
      </c>
      <c r="F31" s="1"/>
      <c r="G31" s="33">
        <v>24249.98</v>
      </c>
      <c r="H31" s="33">
        <v>24471.23</v>
      </c>
      <c r="I31" s="33">
        <v>24500</v>
      </c>
      <c r="J31" s="13">
        <f t="shared" si="0"/>
        <v>-28.770000000000437</v>
      </c>
      <c r="K31" s="4"/>
      <c r="L31" s="4"/>
      <c r="M31" s="3">
        <v>20123.2</v>
      </c>
      <c r="N31" s="13">
        <f t="shared" si="7"/>
        <v>6707.7333333333336</v>
      </c>
      <c r="O31" s="14">
        <f t="shared" si="6"/>
        <v>26830.933333333334</v>
      </c>
      <c r="P31" s="4"/>
      <c r="Q31" s="3">
        <v>26160</v>
      </c>
      <c r="R31" s="13">
        <f t="shared" si="3"/>
        <v>670.9333333333343</v>
      </c>
      <c r="S31" s="42">
        <v>25168</v>
      </c>
    </row>
    <row r="32" spans="1:26" ht="15.75" outlineLevel="4" x14ac:dyDescent="0.25">
      <c r="A32" s="1"/>
      <c r="B32" s="1"/>
      <c r="C32" s="1"/>
      <c r="D32" s="1"/>
      <c r="E32" s="1" t="s">
        <v>28</v>
      </c>
      <c r="F32" s="1"/>
      <c r="G32" s="33">
        <v>12871.52</v>
      </c>
      <c r="H32" s="33">
        <v>15387.5</v>
      </c>
      <c r="I32" s="33">
        <v>16000</v>
      </c>
      <c r="J32" s="13">
        <f t="shared" si="0"/>
        <v>-612.5</v>
      </c>
      <c r="K32" s="4"/>
      <c r="L32" s="4"/>
      <c r="M32" s="3">
        <v>11104.31</v>
      </c>
      <c r="N32" s="13">
        <f t="shared" si="7"/>
        <v>3701.4366666666665</v>
      </c>
      <c r="O32" s="14">
        <f t="shared" si="6"/>
        <v>14805.746666666666</v>
      </c>
      <c r="P32" s="4"/>
      <c r="Q32" s="3">
        <v>15000</v>
      </c>
      <c r="R32" s="13">
        <f t="shared" si="3"/>
        <v>-194.25333333333401</v>
      </c>
      <c r="S32" s="42">
        <v>15000</v>
      </c>
      <c r="U32" s="44"/>
    </row>
    <row r="33" spans="1:21" ht="15.75" outlineLevel="5" x14ac:dyDescent="0.25">
      <c r="A33" s="1"/>
      <c r="B33" s="1"/>
      <c r="C33" s="1"/>
      <c r="D33" s="1"/>
      <c r="E33" s="1" t="s">
        <v>29</v>
      </c>
      <c r="F33" s="1"/>
      <c r="G33" s="33"/>
      <c r="H33" s="33"/>
      <c r="I33" s="33"/>
      <c r="J33" s="13">
        <f t="shared" si="0"/>
        <v>0</v>
      </c>
      <c r="K33" s="4"/>
      <c r="L33" s="4"/>
      <c r="M33" s="3"/>
      <c r="N33" s="13">
        <f t="shared" si="7"/>
        <v>0</v>
      </c>
      <c r="O33" s="14">
        <f t="shared" si="6"/>
        <v>0</v>
      </c>
      <c r="P33" s="4"/>
      <c r="Q33" s="3"/>
      <c r="R33" s="13">
        <f t="shared" si="3"/>
        <v>0</v>
      </c>
      <c r="S33" s="42"/>
      <c r="U33" s="44"/>
    </row>
    <row r="34" spans="1:21" outlineLevel="5" x14ac:dyDescent="0.25">
      <c r="A34" s="1"/>
      <c r="B34" s="1"/>
      <c r="C34" s="1"/>
      <c r="D34" s="1"/>
      <c r="E34" s="1"/>
      <c r="F34" s="1" t="s">
        <v>30</v>
      </c>
      <c r="G34" s="33">
        <v>16319.28</v>
      </c>
      <c r="H34" s="33">
        <v>16618.080000000002</v>
      </c>
      <c r="I34" s="33">
        <v>16000</v>
      </c>
      <c r="J34" s="13">
        <f t="shared" si="0"/>
        <v>618.08000000000175</v>
      </c>
      <c r="K34" s="4"/>
      <c r="L34" s="4"/>
      <c r="M34" s="3">
        <v>12463.56</v>
      </c>
      <c r="N34" s="13">
        <f t="shared" si="7"/>
        <v>4154.5199999999995</v>
      </c>
      <c r="O34" s="14">
        <f t="shared" si="6"/>
        <v>16618.079999999998</v>
      </c>
      <c r="P34" s="4"/>
      <c r="Q34" s="3">
        <v>16000</v>
      </c>
      <c r="R34" s="13">
        <f t="shared" si="3"/>
        <v>618.07999999999811</v>
      </c>
      <c r="S34" s="42">
        <v>16000</v>
      </c>
    </row>
    <row r="35" spans="1:21" outlineLevel="5" x14ac:dyDescent="0.25">
      <c r="A35" s="1"/>
      <c r="B35" s="1"/>
      <c r="C35" s="1"/>
      <c r="D35" s="1"/>
      <c r="E35" s="1"/>
      <c r="F35" s="1" t="s">
        <v>31</v>
      </c>
      <c r="G35" s="33">
        <v>8583.43</v>
      </c>
      <c r="H35" s="33">
        <v>9448</v>
      </c>
      <c r="I35" s="33">
        <v>8000</v>
      </c>
      <c r="J35" s="13">
        <f t="shared" si="0"/>
        <v>1448</v>
      </c>
      <c r="K35" s="4"/>
      <c r="L35" s="4"/>
      <c r="M35" s="3">
        <v>6873.6</v>
      </c>
      <c r="N35" s="13">
        <f t="shared" si="7"/>
        <v>2291.1999999999998</v>
      </c>
      <c r="O35" s="14">
        <f t="shared" si="6"/>
        <v>9164.7999999999993</v>
      </c>
      <c r="P35" s="4"/>
      <c r="Q35" s="3">
        <v>10000</v>
      </c>
      <c r="R35" s="13">
        <f t="shared" si="3"/>
        <v>-835.20000000000073</v>
      </c>
      <c r="S35" s="42">
        <v>10000</v>
      </c>
    </row>
    <row r="36" spans="1:21" outlineLevel="5" x14ac:dyDescent="0.25">
      <c r="A36" s="1"/>
      <c r="B36" s="1"/>
      <c r="C36" s="1"/>
      <c r="D36" s="1"/>
      <c r="E36" s="1"/>
      <c r="F36" s="1" t="s">
        <v>32</v>
      </c>
      <c r="G36" s="33">
        <v>3016.51</v>
      </c>
      <c r="H36" s="33">
        <v>2404.92</v>
      </c>
      <c r="I36" s="33">
        <v>6000</v>
      </c>
      <c r="J36" s="13">
        <f t="shared" si="0"/>
        <v>-3595.08</v>
      </c>
      <c r="K36" s="4"/>
      <c r="L36" s="4"/>
      <c r="M36" s="3">
        <v>1612.99</v>
      </c>
      <c r="N36" s="13">
        <f t="shared" si="7"/>
        <v>537.6633333333333</v>
      </c>
      <c r="O36" s="14">
        <f t="shared" si="6"/>
        <v>2150.6533333333332</v>
      </c>
      <c r="P36" s="4"/>
      <c r="Q36" s="3">
        <v>6000</v>
      </c>
      <c r="R36" s="13">
        <f t="shared" si="3"/>
        <v>-3849.3466666666668</v>
      </c>
      <c r="S36" s="49">
        <v>2500</v>
      </c>
    </row>
    <row r="37" spans="1:21" ht="15.75" outlineLevel="5" thickBot="1" x14ac:dyDescent="0.3">
      <c r="A37" s="1"/>
      <c r="B37" s="1"/>
      <c r="C37" s="1"/>
      <c r="D37" s="1"/>
      <c r="E37" s="1"/>
      <c r="F37" s="1" t="s">
        <v>33</v>
      </c>
      <c r="G37" s="35">
        <v>18136.88</v>
      </c>
      <c r="H37" s="35">
        <v>15491.58</v>
      </c>
      <c r="I37" s="35">
        <v>18000</v>
      </c>
      <c r="J37" s="18">
        <f t="shared" si="0"/>
        <v>-2508.42</v>
      </c>
      <c r="K37" s="4"/>
      <c r="L37" s="4"/>
      <c r="M37" s="5">
        <v>9456.84</v>
      </c>
      <c r="N37" s="18">
        <f t="shared" si="7"/>
        <v>3152.2799999999997</v>
      </c>
      <c r="O37" s="16">
        <f t="shared" si="6"/>
        <v>12609.119999999999</v>
      </c>
      <c r="P37" s="17"/>
      <c r="Q37" s="5">
        <v>20000</v>
      </c>
      <c r="R37" s="18">
        <f t="shared" si="3"/>
        <v>-7390.880000000001</v>
      </c>
      <c r="S37" s="48">
        <v>20000</v>
      </c>
    </row>
    <row r="38" spans="1:21" outlineLevel="4" x14ac:dyDescent="0.25">
      <c r="A38" s="1"/>
      <c r="B38" s="1"/>
      <c r="C38" s="1"/>
      <c r="D38" s="1"/>
      <c r="E38" s="1" t="s">
        <v>34</v>
      </c>
      <c r="F38" s="1"/>
      <c r="G38" s="14">
        <f>SUM(G34:G37)</f>
        <v>46056.100000000006</v>
      </c>
      <c r="H38" s="14">
        <f t="shared" ref="H38:I38" si="9">SUM(H34:H37)</f>
        <v>43962.58</v>
      </c>
      <c r="I38" s="14">
        <f t="shared" si="9"/>
        <v>48000</v>
      </c>
      <c r="J38" s="13">
        <f t="shared" si="0"/>
        <v>-4037.4199999999983</v>
      </c>
      <c r="K38" s="4"/>
      <c r="L38" s="4"/>
      <c r="M38" s="3">
        <f>ROUND(SUM(M33:M37),5)</f>
        <v>30406.99</v>
      </c>
      <c r="N38" s="13">
        <f t="shared" si="7"/>
        <v>10135.663333333334</v>
      </c>
      <c r="O38" s="14">
        <f t="shared" si="6"/>
        <v>40542.653333333335</v>
      </c>
      <c r="P38" s="4"/>
      <c r="Q38" s="3">
        <f>ROUND(SUM(Q33:Q37),5)</f>
        <v>52000</v>
      </c>
      <c r="R38" s="13">
        <f t="shared" si="3"/>
        <v>-11457.346666666665</v>
      </c>
      <c r="S38" s="3">
        <f>ROUND(SUM(S33:S37),5)</f>
        <v>48500</v>
      </c>
    </row>
    <row r="39" spans="1:21" ht="15.75" outlineLevel="4" thickBot="1" x14ac:dyDescent="0.3">
      <c r="A39" s="1"/>
      <c r="B39" s="1"/>
      <c r="C39" s="1"/>
      <c r="D39" s="1"/>
      <c r="E39" s="1" t="s">
        <v>35</v>
      </c>
      <c r="F39" s="1"/>
      <c r="G39" s="35">
        <v>1636.27</v>
      </c>
      <c r="H39" s="35">
        <v>1611.05</v>
      </c>
      <c r="I39" s="35">
        <v>1700</v>
      </c>
      <c r="J39" s="18">
        <f t="shared" si="0"/>
        <v>-88.950000000000045</v>
      </c>
      <c r="K39" s="4"/>
      <c r="L39" s="4"/>
      <c r="M39" s="5">
        <v>1327.15</v>
      </c>
      <c r="N39" s="18">
        <f t="shared" si="7"/>
        <v>442.38333333333333</v>
      </c>
      <c r="O39" s="16">
        <f t="shared" si="6"/>
        <v>1769.5333333333333</v>
      </c>
      <c r="P39" s="17"/>
      <c r="Q39" s="5"/>
      <c r="R39" s="18">
        <f t="shared" si="3"/>
        <v>1769.5333333333333</v>
      </c>
      <c r="S39" s="48">
        <v>1800</v>
      </c>
    </row>
    <row r="40" spans="1:21" outlineLevel="3" x14ac:dyDescent="0.25">
      <c r="A40" s="1"/>
      <c r="B40" s="1"/>
      <c r="C40" s="1"/>
      <c r="D40" s="1" t="s">
        <v>36</v>
      </c>
      <c r="E40" s="1"/>
      <c r="F40" s="1"/>
      <c r="G40" s="14">
        <f>G23+G24+G25+G26+G30+G31+G32+G38+G39+G22</f>
        <v>248000.77</v>
      </c>
      <c r="H40" s="14">
        <f>H23+H24+H25+H26+H30+H31+H32+H38+H39+H22</f>
        <v>237845.02000000002</v>
      </c>
      <c r="I40" s="14">
        <f>I23+I24+I25+I26+I30+I31+I32+I38+I39+I22</f>
        <v>258793.35</v>
      </c>
      <c r="J40" s="13">
        <f t="shared" si="0"/>
        <v>-20948.329999999987</v>
      </c>
      <c r="K40" s="4"/>
      <c r="L40" s="4"/>
      <c r="M40" s="3">
        <f>ROUND(SUM(M21:M26)+SUM(M30:M32)+SUM(M38:M39),5)</f>
        <v>177331.51</v>
      </c>
      <c r="N40" s="13">
        <f t="shared" si="7"/>
        <v>59110.503333333341</v>
      </c>
      <c r="O40" s="14">
        <f t="shared" si="6"/>
        <v>236442.01333333337</v>
      </c>
      <c r="P40" s="4"/>
      <c r="Q40" s="3">
        <f>ROUND(SUM(Q21:Q26)+SUM(Q30:Q32)+SUM(Q38:Q39),5)</f>
        <v>251027.43</v>
      </c>
      <c r="R40" s="13">
        <f t="shared" si="3"/>
        <v>-14585.416666666628</v>
      </c>
      <c r="S40" s="3">
        <f>ROUND(SUM(S21:S26)+SUM(S30:S32)+SUM(S38:S39),5)</f>
        <v>241941.8</v>
      </c>
    </row>
    <row r="41" spans="1:21" outlineLevel="4" x14ac:dyDescent="0.25">
      <c r="A41" s="1"/>
      <c r="B41" s="1"/>
      <c r="C41" s="1"/>
      <c r="D41" s="1" t="s">
        <v>37</v>
      </c>
      <c r="E41" s="1"/>
      <c r="F41" s="1"/>
      <c r="G41" s="4"/>
      <c r="H41" s="4"/>
      <c r="I41" s="4"/>
      <c r="J41" s="13">
        <f t="shared" si="0"/>
        <v>0</v>
      </c>
      <c r="K41" s="4"/>
      <c r="L41" s="4"/>
      <c r="M41" s="3"/>
      <c r="N41" s="14"/>
      <c r="O41" s="14"/>
      <c r="P41" s="4"/>
      <c r="Q41" s="3"/>
      <c r="R41" s="13">
        <f t="shared" si="3"/>
        <v>0</v>
      </c>
      <c r="S41" s="42"/>
    </row>
    <row r="42" spans="1:21" outlineLevel="4" x14ac:dyDescent="0.25">
      <c r="A42" s="1"/>
      <c r="B42" s="1"/>
      <c r="C42" s="1"/>
      <c r="D42" s="1"/>
      <c r="E42" s="1" t="s">
        <v>38</v>
      </c>
      <c r="F42" s="1"/>
      <c r="G42" s="33">
        <v>28432</v>
      </c>
      <c r="H42" s="33">
        <v>29425</v>
      </c>
      <c r="I42" s="33">
        <v>33600</v>
      </c>
      <c r="J42" s="13">
        <f t="shared" si="0"/>
        <v>-4175</v>
      </c>
      <c r="K42" s="4"/>
      <c r="L42" s="4"/>
      <c r="M42" s="3">
        <v>26945</v>
      </c>
      <c r="N42" s="13">
        <f t="shared" ref="N42:N105" si="10">(M42/9)*3</f>
        <v>8981.6666666666661</v>
      </c>
      <c r="O42" s="14">
        <f t="shared" ref="O42:O59" si="11">SUM(M42:N42)</f>
        <v>35926.666666666664</v>
      </c>
      <c r="P42" s="4"/>
      <c r="Q42" s="3">
        <v>34000</v>
      </c>
      <c r="R42" s="13">
        <f t="shared" si="3"/>
        <v>1926.6666666666642</v>
      </c>
      <c r="S42" s="42">
        <v>36000</v>
      </c>
    </row>
    <row r="43" spans="1:21" outlineLevel="4" x14ac:dyDescent="0.25">
      <c r="A43" s="1"/>
      <c r="B43" s="1"/>
      <c r="C43" s="1"/>
      <c r="D43" s="1"/>
      <c r="E43" s="1" t="s">
        <v>39</v>
      </c>
      <c r="F43" s="1"/>
      <c r="G43" s="33">
        <v>1872.45</v>
      </c>
      <c r="H43" s="33">
        <v>1406.71</v>
      </c>
      <c r="I43" s="33">
        <v>2000</v>
      </c>
      <c r="J43" s="13">
        <f t="shared" si="0"/>
        <v>-593.29</v>
      </c>
      <c r="K43" s="4"/>
      <c r="L43" s="4"/>
      <c r="M43" s="3">
        <v>1498.33</v>
      </c>
      <c r="N43" s="13">
        <f t="shared" si="10"/>
        <v>499.44333333333327</v>
      </c>
      <c r="O43" s="14">
        <f t="shared" si="11"/>
        <v>1997.7733333333331</v>
      </c>
      <c r="P43" s="4"/>
      <c r="Q43" s="3">
        <v>2000</v>
      </c>
      <c r="R43" s="13">
        <f t="shared" si="3"/>
        <v>-2.2266666666669153</v>
      </c>
      <c r="S43" s="42">
        <v>2200</v>
      </c>
    </row>
    <row r="44" spans="1:21" outlineLevel="4" x14ac:dyDescent="0.25">
      <c r="A44" s="1"/>
      <c r="B44" s="1"/>
      <c r="C44" s="1"/>
      <c r="D44" s="1"/>
      <c r="E44" s="1" t="s">
        <v>40</v>
      </c>
      <c r="F44" s="1"/>
      <c r="G44" s="33">
        <v>361.3</v>
      </c>
      <c r="H44" s="33"/>
      <c r="I44" s="33">
        <v>1000</v>
      </c>
      <c r="J44" s="13">
        <f t="shared" si="0"/>
        <v>-1000</v>
      </c>
      <c r="K44" s="4"/>
      <c r="L44" s="4"/>
      <c r="M44" s="3">
        <v>439.07</v>
      </c>
      <c r="N44" s="13">
        <f t="shared" si="10"/>
        <v>146.35666666666665</v>
      </c>
      <c r="O44" s="14">
        <f t="shared" si="11"/>
        <v>585.42666666666662</v>
      </c>
      <c r="P44" s="4"/>
      <c r="Q44" s="3">
        <v>1</v>
      </c>
      <c r="R44" s="13">
        <f t="shared" si="3"/>
        <v>584.42666666666662</v>
      </c>
      <c r="S44" s="42">
        <v>1000</v>
      </c>
    </row>
    <row r="45" spans="1:21" outlineLevel="4" x14ac:dyDescent="0.25">
      <c r="A45" s="1"/>
      <c r="B45" s="1"/>
      <c r="C45" s="1"/>
      <c r="D45" s="1"/>
      <c r="E45" s="1" t="s">
        <v>41</v>
      </c>
      <c r="F45" s="1"/>
      <c r="G45" s="33">
        <v>1644.79</v>
      </c>
      <c r="H45" s="33">
        <v>1217.76</v>
      </c>
      <c r="I45" s="33">
        <v>1500</v>
      </c>
      <c r="J45" s="13">
        <f t="shared" si="0"/>
        <v>-282.24</v>
      </c>
      <c r="K45" s="4"/>
      <c r="L45" s="4"/>
      <c r="M45" s="3">
        <v>1571.32</v>
      </c>
      <c r="N45" s="13">
        <f t="shared" si="10"/>
        <v>523.77333333333331</v>
      </c>
      <c r="O45" s="14">
        <f t="shared" si="11"/>
        <v>2095.0933333333332</v>
      </c>
      <c r="P45" s="4"/>
      <c r="Q45" s="3">
        <v>1750</v>
      </c>
      <c r="R45" s="13">
        <f t="shared" si="3"/>
        <v>345.09333333333325</v>
      </c>
      <c r="S45" s="42">
        <v>1900</v>
      </c>
    </row>
    <row r="46" spans="1:21" outlineLevel="4" x14ac:dyDescent="0.25">
      <c r="A46" s="1"/>
      <c r="B46" s="1"/>
      <c r="C46" s="1"/>
      <c r="D46" s="1"/>
      <c r="E46" s="1" t="s">
        <v>42</v>
      </c>
      <c r="F46" s="1"/>
      <c r="G46" s="33">
        <v>75</v>
      </c>
      <c r="H46" s="33">
        <v>105</v>
      </c>
      <c r="I46" s="33">
        <v>1000</v>
      </c>
      <c r="J46" s="13">
        <f t="shared" si="0"/>
        <v>-895</v>
      </c>
      <c r="K46" s="4"/>
      <c r="L46" s="4"/>
      <c r="M46" s="3">
        <v>210</v>
      </c>
      <c r="N46" s="13">
        <f t="shared" si="10"/>
        <v>70</v>
      </c>
      <c r="O46" s="14">
        <f t="shared" si="11"/>
        <v>280</v>
      </c>
      <c r="P46" s="4"/>
      <c r="Q46" s="3">
        <v>1</v>
      </c>
      <c r="R46" s="13">
        <f t="shared" si="3"/>
        <v>279</v>
      </c>
      <c r="S46" s="42">
        <v>1</v>
      </c>
    </row>
    <row r="47" spans="1:21" outlineLevel="4" x14ac:dyDescent="0.25">
      <c r="A47" s="1"/>
      <c r="B47" s="1"/>
      <c r="C47" s="1"/>
      <c r="D47" s="1"/>
      <c r="E47" s="1" t="s">
        <v>43</v>
      </c>
      <c r="F47" s="1"/>
      <c r="G47" s="33">
        <v>234</v>
      </c>
      <c r="H47" s="33">
        <v>3029</v>
      </c>
      <c r="I47" s="33">
        <v>7500</v>
      </c>
      <c r="J47" s="13">
        <f t="shared" si="0"/>
        <v>-4471</v>
      </c>
      <c r="K47" s="4"/>
      <c r="L47" s="4"/>
      <c r="M47" s="3">
        <v>345.5</v>
      </c>
      <c r="N47" s="13">
        <f t="shared" si="10"/>
        <v>115.16666666666666</v>
      </c>
      <c r="O47" s="14">
        <f t="shared" si="11"/>
        <v>460.66666666666663</v>
      </c>
      <c r="P47" s="4"/>
      <c r="Q47" s="3">
        <v>7500</v>
      </c>
      <c r="R47" s="13">
        <f t="shared" si="3"/>
        <v>-7039.333333333333</v>
      </c>
      <c r="S47" s="42">
        <v>7500</v>
      </c>
    </row>
    <row r="48" spans="1:21" outlineLevel="4" x14ac:dyDescent="0.25">
      <c r="A48" s="1"/>
      <c r="B48" s="1"/>
      <c r="C48" s="1"/>
      <c r="D48" s="1"/>
      <c r="E48" s="1" t="s">
        <v>44</v>
      </c>
      <c r="F48" s="1"/>
      <c r="G48" s="33">
        <v>355</v>
      </c>
      <c r="H48" s="33">
        <v>300</v>
      </c>
      <c r="I48" s="33">
        <v>550</v>
      </c>
      <c r="J48" s="13">
        <f t="shared" si="0"/>
        <v>-250</v>
      </c>
      <c r="K48" s="4"/>
      <c r="L48" s="4"/>
      <c r="M48" s="3">
        <v>350</v>
      </c>
      <c r="N48" s="13">
        <f t="shared" si="10"/>
        <v>116.66666666666666</v>
      </c>
      <c r="O48" s="14">
        <f t="shared" si="11"/>
        <v>466.66666666666663</v>
      </c>
      <c r="P48" s="4"/>
      <c r="Q48" s="3">
        <v>500</v>
      </c>
      <c r="R48" s="13">
        <f t="shared" si="3"/>
        <v>-33.333333333333371</v>
      </c>
      <c r="S48" s="42">
        <v>600</v>
      </c>
    </row>
    <row r="49" spans="1:19" outlineLevel="4" x14ac:dyDescent="0.25">
      <c r="A49" s="1"/>
      <c r="B49" s="1"/>
      <c r="C49" s="1"/>
      <c r="D49" s="1"/>
      <c r="E49" s="1" t="s">
        <v>45</v>
      </c>
      <c r="F49" s="1"/>
      <c r="G49" s="33">
        <v>2400</v>
      </c>
      <c r="H49" s="33">
        <v>3159.16</v>
      </c>
      <c r="I49" s="33">
        <v>4000</v>
      </c>
      <c r="J49" s="13">
        <f t="shared" si="0"/>
        <v>-840.84000000000015</v>
      </c>
      <c r="K49" s="4"/>
      <c r="L49" s="4"/>
      <c r="M49" s="3">
        <v>3170</v>
      </c>
      <c r="N49" s="13">
        <f t="shared" si="10"/>
        <v>1056.6666666666667</v>
      </c>
      <c r="O49" s="14">
        <f t="shared" si="11"/>
        <v>4226.666666666667</v>
      </c>
      <c r="P49" s="4"/>
      <c r="Q49" s="3">
        <v>4500</v>
      </c>
      <c r="R49" s="13">
        <f t="shared" si="3"/>
        <v>-273.33333333333303</v>
      </c>
      <c r="S49" s="42">
        <v>4750</v>
      </c>
    </row>
    <row r="50" spans="1:19" outlineLevel="4" x14ac:dyDescent="0.25">
      <c r="A50" s="1"/>
      <c r="B50" s="1"/>
      <c r="C50" s="1"/>
      <c r="D50" s="1"/>
      <c r="E50" s="1" t="s">
        <v>46</v>
      </c>
      <c r="F50" s="1"/>
      <c r="G50" s="33">
        <v>1741.37</v>
      </c>
      <c r="H50" s="33">
        <v>836.15</v>
      </c>
      <c r="I50" s="33">
        <v>3500</v>
      </c>
      <c r="J50" s="13">
        <f t="shared" si="0"/>
        <v>-2663.85</v>
      </c>
      <c r="K50" s="4"/>
      <c r="L50" s="4"/>
      <c r="M50" s="3">
        <v>1777.46</v>
      </c>
      <c r="N50" s="13">
        <f t="shared" si="10"/>
        <v>592.48666666666668</v>
      </c>
      <c r="O50" s="14">
        <f t="shared" si="11"/>
        <v>2369.9466666666667</v>
      </c>
      <c r="P50" s="4"/>
      <c r="Q50" s="3">
        <v>2000</v>
      </c>
      <c r="R50" s="13">
        <f t="shared" si="3"/>
        <v>369.94666666666672</v>
      </c>
      <c r="S50" s="42">
        <v>2500</v>
      </c>
    </row>
    <row r="51" spans="1:19" outlineLevel="4" x14ac:dyDescent="0.25">
      <c r="A51" s="1"/>
      <c r="B51" s="1"/>
      <c r="C51" s="1"/>
      <c r="D51" s="1"/>
      <c r="E51" s="1" t="s">
        <v>47</v>
      </c>
      <c r="F51" s="1"/>
      <c r="G51" s="33">
        <v>21341.96</v>
      </c>
      <c r="H51" s="33">
        <v>20982.15</v>
      </c>
      <c r="I51" s="33">
        <v>22000</v>
      </c>
      <c r="J51" s="13">
        <f t="shared" si="0"/>
        <v>-1017.8499999999985</v>
      </c>
      <c r="K51" s="4"/>
      <c r="L51" s="4"/>
      <c r="M51" s="3">
        <v>13656.95</v>
      </c>
      <c r="N51" s="13">
        <f t="shared" si="10"/>
        <v>4552.3166666666666</v>
      </c>
      <c r="O51" s="14">
        <f t="shared" si="11"/>
        <v>18209.266666666666</v>
      </c>
      <c r="P51" s="4"/>
      <c r="Q51" s="3">
        <v>20000</v>
      </c>
      <c r="R51" s="13">
        <f t="shared" si="3"/>
        <v>-1790.7333333333336</v>
      </c>
      <c r="S51" s="42">
        <v>20000</v>
      </c>
    </row>
    <row r="52" spans="1:19" outlineLevel="4" x14ac:dyDescent="0.25">
      <c r="A52" s="1"/>
      <c r="B52" s="1"/>
      <c r="C52" s="1"/>
      <c r="D52" s="1"/>
      <c r="E52" s="1" t="s">
        <v>48</v>
      </c>
      <c r="F52" s="1"/>
      <c r="G52" s="33">
        <v>2183.5500000000002</v>
      </c>
      <c r="H52" s="33">
        <v>1545.06</v>
      </c>
      <c r="I52" s="33">
        <v>3000</v>
      </c>
      <c r="J52" s="13">
        <f t="shared" si="0"/>
        <v>-1454.94</v>
      </c>
      <c r="K52" s="4"/>
      <c r="L52" s="4"/>
      <c r="M52" s="3">
        <v>1540</v>
      </c>
      <c r="N52" s="13">
        <f t="shared" si="10"/>
        <v>513.33333333333337</v>
      </c>
      <c r="O52" s="14">
        <f t="shared" si="11"/>
        <v>2053.3333333333335</v>
      </c>
      <c r="P52" s="4"/>
      <c r="Q52" s="3">
        <v>2000</v>
      </c>
      <c r="R52" s="13">
        <f t="shared" si="3"/>
        <v>53.333333333333485</v>
      </c>
      <c r="S52" s="42">
        <v>2500</v>
      </c>
    </row>
    <row r="53" spans="1:19" outlineLevel="4" x14ac:dyDescent="0.25">
      <c r="A53" s="1"/>
      <c r="B53" s="1"/>
      <c r="C53" s="1"/>
      <c r="D53" s="1"/>
      <c r="E53" s="1" t="s">
        <v>49</v>
      </c>
      <c r="F53" s="1"/>
      <c r="G53" s="33">
        <v>8544.2800000000007</v>
      </c>
      <c r="H53" s="33">
        <v>7957.48</v>
      </c>
      <c r="I53" s="33">
        <v>15000</v>
      </c>
      <c r="J53" s="13">
        <f t="shared" si="0"/>
        <v>-7042.52</v>
      </c>
      <c r="K53" s="4"/>
      <c r="L53" s="4"/>
      <c r="M53" s="3">
        <v>8192.2099999999991</v>
      </c>
      <c r="N53" s="13">
        <f t="shared" si="10"/>
        <v>2730.7366666666667</v>
      </c>
      <c r="O53" s="14">
        <f t="shared" si="11"/>
        <v>10922.946666666667</v>
      </c>
      <c r="P53" s="4"/>
      <c r="Q53" s="3">
        <v>23719</v>
      </c>
      <c r="R53" s="13">
        <f t="shared" si="3"/>
        <v>-12796.053333333333</v>
      </c>
      <c r="S53" s="49">
        <v>15000</v>
      </c>
    </row>
    <row r="54" spans="1:19" outlineLevel="4" x14ac:dyDescent="0.25">
      <c r="A54" s="1"/>
      <c r="B54" s="1"/>
      <c r="C54" s="1"/>
      <c r="D54" s="1"/>
      <c r="E54" s="1" t="s">
        <v>50</v>
      </c>
      <c r="F54" s="1"/>
      <c r="G54" s="33"/>
      <c r="H54" s="34"/>
      <c r="I54" s="33">
        <v>1200</v>
      </c>
      <c r="J54" s="13">
        <f>(H55-I54)</f>
        <v>-54.089999999999918</v>
      </c>
      <c r="K54" s="4"/>
      <c r="L54" s="4"/>
      <c r="M54" s="3">
        <v>5688</v>
      </c>
      <c r="N54" s="13">
        <f t="shared" si="10"/>
        <v>1896</v>
      </c>
      <c r="O54" s="14">
        <f t="shared" si="11"/>
        <v>7584</v>
      </c>
      <c r="P54" s="4"/>
      <c r="Q54" s="3"/>
      <c r="R54" s="13">
        <f t="shared" si="3"/>
        <v>7584</v>
      </c>
      <c r="S54" s="42">
        <v>16000</v>
      </c>
    </row>
    <row r="55" spans="1:19" outlineLevel="4" x14ac:dyDescent="0.25">
      <c r="A55" s="1"/>
      <c r="B55" s="1"/>
      <c r="C55" s="1"/>
      <c r="D55" s="1"/>
      <c r="E55" s="1" t="s">
        <v>51</v>
      </c>
      <c r="F55" s="1"/>
      <c r="G55" s="33"/>
      <c r="H55" s="33">
        <v>1145.9100000000001</v>
      </c>
      <c r="I55" s="33">
        <v>200</v>
      </c>
      <c r="J55" s="13">
        <f>(H56-I55)</f>
        <v>-146</v>
      </c>
      <c r="K55" s="4"/>
      <c r="L55" s="4"/>
      <c r="M55" s="3">
        <v>781.52</v>
      </c>
      <c r="N55" s="13">
        <f t="shared" si="10"/>
        <v>260.50666666666666</v>
      </c>
      <c r="O55" s="14">
        <f t="shared" si="11"/>
        <v>1042.0266666666666</v>
      </c>
      <c r="P55" s="4"/>
      <c r="Q55" s="3">
        <v>2000</v>
      </c>
      <c r="R55" s="13">
        <f t="shared" si="3"/>
        <v>-957.97333333333336</v>
      </c>
      <c r="S55" s="42">
        <v>2000</v>
      </c>
    </row>
    <row r="56" spans="1:19" outlineLevel="4" x14ac:dyDescent="0.25">
      <c r="A56" s="1"/>
      <c r="B56" s="1"/>
      <c r="C56" s="1"/>
      <c r="D56" s="1"/>
      <c r="E56" s="1" t="s">
        <v>52</v>
      </c>
      <c r="F56" s="1"/>
      <c r="G56" s="33">
        <v>72.900000000000006</v>
      </c>
      <c r="H56" s="33">
        <v>54</v>
      </c>
      <c r="I56" s="33"/>
      <c r="J56" s="13">
        <f>(H57-I56)</f>
        <v>1741.82</v>
      </c>
      <c r="K56" s="4"/>
      <c r="L56" s="4"/>
      <c r="M56" s="3">
        <v>111.49</v>
      </c>
      <c r="N56" s="13">
        <f t="shared" si="10"/>
        <v>37.163333333333334</v>
      </c>
      <c r="O56" s="14">
        <f t="shared" si="11"/>
        <v>148.65333333333334</v>
      </c>
      <c r="P56" s="4"/>
      <c r="Q56" s="3">
        <v>200</v>
      </c>
      <c r="R56" s="13">
        <f t="shared" si="3"/>
        <v>-51.346666666666664</v>
      </c>
      <c r="S56" s="42">
        <v>200</v>
      </c>
    </row>
    <row r="57" spans="1:19" outlineLevel="4" x14ac:dyDescent="0.25">
      <c r="A57" s="1"/>
      <c r="B57" s="1"/>
      <c r="C57" s="1"/>
      <c r="D57" s="1"/>
      <c r="E57" s="1" t="s">
        <v>53</v>
      </c>
      <c r="F57" s="1"/>
      <c r="G57" s="4"/>
      <c r="H57" s="33">
        <v>1741.82</v>
      </c>
      <c r="I57" s="4"/>
      <c r="J57" s="13">
        <f>(H58-I57)</f>
        <v>0</v>
      </c>
      <c r="K57" s="4"/>
      <c r="L57" s="4"/>
      <c r="M57" s="3">
        <v>2120.7600000000002</v>
      </c>
      <c r="N57" s="13">
        <f t="shared" si="10"/>
        <v>706.92000000000007</v>
      </c>
      <c r="O57" s="14">
        <f t="shared" si="11"/>
        <v>2827.6800000000003</v>
      </c>
      <c r="P57" s="4"/>
      <c r="Q57" s="3">
        <v>2500</v>
      </c>
      <c r="R57" s="13">
        <f t="shared" si="3"/>
        <v>327.68000000000029</v>
      </c>
      <c r="S57" s="42">
        <v>3500</v>
      </c>
    </row>
    <row r="58" spans="1:19" ht="15.75" outlineLevel="4" thickBot="1" x14ac:dyDescent="0.3">
      <c r="A58" s="1"/>
      <c r="B58" s="1"/>
      <c r="C58" s="1"/>
      <c r="D58" s="1"/>
      <c r="E58" s="1" t="s">
        <v>54</v>
      </c>
      <c r="F58" s="1"/>
      <c r="G58" s="17"/>
      <c r="H58" s="17"/>
      <c r="I58" s="17"/>
      <c r="J58" s="18">
        <f t="shared" si="0"/>
        <v>0</v>
      </c>
      <c r="K58" s="4"/>
      <c r="L58" s="4"/>
      <c r="M58" s="5">
        <v>0</v>
      </c>
      <c r="N58" s="18">
        <f t="shared" si="10"/>
        <v>0</v>
      </c>
      <c r="O58" s="16">
        <f t="shared" si="11"/>
        <v>0</v>
      </c>
      <c r="P58" s="17"/>
      <c r="Q58" s="5"/>
      <c r="R58" s="18">
        <f t="shared" si="3"/>
        <v>0</v>
      </c>
      <c r="S58" s="48"/>
    </row>
    <row r="59" spans="1:19" outlineLevel="3" x14ac:dyDescent="0.25">
      <c r="A59" s="1"/>
      <c r="B59" s="1"/>
      <c r="C59" s="1"/>
      <c r="D59" s="1" t="s">
        <v>55</v>
      </c>
      <c r="E59" s="1"/>
      <c r="F59" s="1"/>
      <c r="G59" s="14">
        <f>SUM(G42:G58)</f>
        <v>69258.600000000006</v>
      </c>
      <c r="H59" s="14">
        <f t="shared" ref="H59:I59" si="12">SUM(H42:H58)</f>
        <v>72905.200000000012</v>
      </c>
      <c r="I59" s="14">
        <f t="shared" si="12"/>
        <v>96050</v>
      </c>
      <c r="J59" s="13">
        <f t="shared" si="0"/>
        <v>-23144.799999999988</v>
      </c>
      <c r="K59" s="4"/>
      <c r="L59" s="4"/>
      <c r="M59" s="3">
        <f>ROUND(SUM(M41:M58),5)</f>
        <v>68397.61</v>
      </c>
      <c r="N59" s="13">
        <f t="shared" si="10"/>
        <v>22799.203333333331</v>
      </c>
      <c r="O59" s="14">
        <f t="shared" si="11"/>
        <v>91196.813333333324</v>
      </c>
      <c r="P59" s="4"/>
      <c r="Q59" s="3">
        <f>ROUND(SUM(Q41:Q58),5)</f>
        <v>102671</v>
      </c>
      <c r="R59" s="13">
        <f t="shared" si="3"/>
        <v>-11474.186666666676</v>
      </c>
      <c r="S59" s="3">
        <f>ROUND(SUM(S41:S58),5)</f>
        <v>115651</v>
      </c>
    </row>
    <row r="60" spans="1:19" outlineLevel="4" x14ac:dyDescent="0.25">
      <c r="A60" s="1"/>
      <c r="B60" s="1"/>
      <c r="C60" s="1"/>
      <c r="D60" s="1" t="s">
        <v>56</v>
      </c>
      <c r="E60" s="1"/>
      <c r="F60" s="1"/>
      <c r="G60" s="4"/>
      <c r="H60" s="4"/>
      <c r="I60" s="4"/>
      <c r="J60" s="13">
        <f t="shared" si="0"/>
        <v>0</v>
      </c>
      <c r="K60" s="4"/>
      <c r="L60" s="4"/>
      <c r="M60" s="3"/>
      <c r="N60" s="14"/>
      <c r="O60" s="14"/>
      <c r="P60" s="4"/>
      <c r="Q60" s="3"/>
      <c r="R60" s="13">
        <f t="shared" si="3"/>
        <v>0</v>
      </c>
      <c r="S60" s="42"/>
    </row>
    <row r="61" spans="1:19" outlineLevel="4" x14ac:dyDescent="0.25">
      <c r="A61" s="1"/>
      <c r="B61" s="1"/>
      <c r="C61" s="1"/>
      <c r="D61" s="1"/>
      <c r="E61" s="1" t="s">
        <v>57</v>
      </c>
      <c r="F61" s="1"/>
      <c r="G61" s="33">
        <v>349.2</v>
      </c>
      <c r="H61" s="33">
        <v>295.64999999999998</v>
      </c>
      <c r="I61" s="33">
        <v>1200</v>
      </c>
      <c r="J61" s="13">
        <f t="shared" si="0"/>
        <v>-904.35</v>
      </c>
      <c r="K61" s="4"/>
      <c r="L61" s="4"/>
      <c r="M61" s="3">
        <v>56.99</v>
      </c>
      <c r="N61" s="13">
        <f t="shared" si="10"/>
        <v>18.99666666666667</v>
      </c>
      <c r="O61" s="14">
        <f t="shared" ref="O61:O124" si="13">SUM(M61:N61)</f>
        <v>75.986666666666679</v>
      </c>
      <c r="P61" s="4"/>
      <c r="Q61" s="3">
        <v>1000</v>
      </c>
      <c r="R61" s="13">
        <f t="shared" si="3"/>
        <v>-924.01333333333332</v>
      </c>
      <c r="S61" s="42">
        <v>1000</v>
      </c>
    </row>
    <row r="62" spans="1:19" outlineLevel="4" x14ac:dyDescent="0.25">
      <c r="A62" s="1"/>
      <c r="B62" s="1"/>
      <c r="C62" s="1"/>
      <c r="D62" s="1"/>
      <c r="E62" s="1" t="s">
        <v>58</v>
      </c>
      <c r="F62" s="1"/>
      <c r="G62" s="33">
        <v>4122</v>
      </c>
      <c r="H62" s="33">
        <v>10384.43</v>
      </c>
      <c r="I62" s="33">
        <v>9000</v>
      </c>
      <c r="J62" s="13">
        <f t="shared" si="0"/>
        <v>1384.4300000000003</v>
      </c>
      <c r="K62" s="4"/>
      <c r="L62" s="4"/>
      <c r="M62" s="3">
        <v>5043.1000000000004</v>
      </c>
      <c r="N62" s="13">
        <f t="shared" si="10"/>
        <v>1681.0333333333333</v>
      </c>
      <c r="O62" s="14">
        <f t="shared" si="13"/>
        <v>6724.1333333333332</v>
      </c>
      <c r="P62" s="4"/>
      <c r="Q62" s="3">
        <v>11500</v>
      </c>
      <c r="R62" s="13">
        <f t="shared" si="3"/>
        <v>-4775.8666666666668</v>
      </c>
      <c r="S62" s="42">
        <v>11500</v>
      </c>
    </row>
    <row r="63" spans="1:19" outlineLevel="4" x14ac:dyDescent="0.25">
      <c r="A63" s="1"/>
      <c r="B63" s="1"/>
      <c r="C63" s="1"/>
      <c r="D63" s="1"/>
      <c r="E63" s="1" t="s">
        <v>59</v>
      </c>
      <c r="F63" s="1"/>
      <c r="G63" s="33">
        <v>27289.65</v>
      </c>
      <c r="H63" s="33">
        <v>28392.1</v>
      </c>
      <c r="I63" s="33">
        <v>33000</v>
      </c>
      <c r="J63" s="13">
        <f t="shared" si="0"/>
        <v>-4607.9000000000015</v>
      </c>
      <c r="K63" s="4"/>
      <c r="L63" s="4"/>
      <c r="M63" s="3">
        <v>22263.119999999999</v>
      </c>
      <c r="N63" s="13">
        <f t="shared" si="10"/>
        <v>7421.0399999999991</v>
      </c>
      <c r="O63" s="14">
        <f t="shared" si="13"/>
        <v>29684.159999999996</v>
      </c>
      <c r="P63" s="4"/>
      <c r="Q63" s="3">
        <v>35000</v>
      </c>
      <c r="R63" s="13">
        <f t="shared" si="3"/>
        <v>-5315.8400000000038</v>
      </c>
      <c r="S63" s="42">
        <v>35000</v>
      </c>
    </row>
    <row r="64" spans="1:19" outlineLevel="4" x14ac:dyDescent="0.25">
      <c r="A64" s="1"/>
      <c r="B64" s="1"/>
      <c r="C64" s="1"/>
      <c r="D64" s="1"/>
      <c r="E64" s="1" t="s">
        <v>60</v>
      </c>
      <c r="F64" s="1"/>
      <c r="G64" s="33"/>
      <c r="H64" s="33">
        <v>550</v>
      </c>
      <c r="I64" s="33"/>
      <c r="J64" s="13">
        <f t="shared" si="0"/>
        <v>550</v>
      </c>
      <c r="K64" s="4"/>
      <c r="L64" s="4"/>
      <c r="M64" s="3">
        <v>550</v>
      </c>
      <c r="N64" s="13">
        <f t="shared" si="10"/>
        <v>183.33333333333334</v>
      </c>
      <c r="O64" s="14">
        <f t="shared" si="13"/>
        <v>733.33333333333337</v>
      </c>
      <c r="P64" s="4"/>
      <c r="Q64" s="3">
        <v>750</v>
      </c>
      <c r="R64" s="13">
        <f t="shared" si="3"/>
        <v>-16.666666666666629</v>
      </c>
      <c r="S64" s="42">
        <v>750</v>
      </c>
    </row>
    <row r="65" spans="1:19" outlineLevel="4" x14ac:dyDescent="0.25">
      <c r="A65" s="1"/>
      <c r="B65" s="1"/>
      <c r="C65" s="1"/>
      <c r="D65" s="1"/>
      <c r="E65" s="1" t="s">
        <v>61</v>
      </c>
      <c r="F65" s="1"/>
      <c r="G65" s="33">
        <v>1733.89</v>
      </c>
      <c r="H65" s="33">
        <v>1775.66</v>
      </c>
      <c r="I65" s="33">
        <v>3000</v>
      </c>
      <c r="J65" s="13">
        <f t="shared" si="0"/>
        <v>-1224.3399999999999</v>
      </c>
      <c r="K65" s="4"/>
      <c r="L65" s="4"/>
      <c r="M65" s="3">
        <v>0</v>
      </c>
      <c r="N65" s="13">
        <f t="shared" si="10"/>
        <v>0</v>
      </c>
      <c r="O65" s="14">
        <f t="shared" si="13"/>
        <v>0</v>
      </c>
      <c r="P65" s="4"/>
      <c r="Q65" s="3">
        <v>3000</v>
      </c>
      <c r="R65" s="13">
        <f t="shared" si="3"/>
        <v>-3000</v>
      </c>
      <c r="S65" s="49">
        <v>1500</v>
      </c>
    </row>
    <row r="66" spans="1:19" outlineLevel="4" x14ac:dyDescent="0.25">
      <c r="A66" s="1"/>
      <c r="B66" s="1"/>
      <c r="C66" s="1"/>
      <c r="D66" s="1"/>
      <c r="E66" s="1" t="s">
        <v>62</v>
      </c>
      <c r="F66" s="1"/>
      <c r="G66" s="33">
        <v>129556.32</v>
      </c>
      <c r="H66" s="33">
        <v>127548.29</v>
      </c>
      <c r="I66" s="33">
        <v>140000</v>
      </c>
      <c r="J66" s="13">
        <f t="shared" si="0"/>
        <v>-12451.710000000006</v>
      </c>
      <c r="K66" s="4"/>
      <c r="L66" s="4"/>
      <c r="M66" s="3">
        <v>140547.78</v>
      </c>
      <c r="N66" s="13">
        <f t="shared" si="10"/>
        <v>46849.26</v>
      </c>
      <c r="O66" s="14">
        <f t="shared" si="13"/>
        <v>187397.04</v>
      </c>
      <c r="P66" s="4"/>
      <c r="Q66" s="3">
        <v>160000</v>
      </c>
      <c r="R66" s="13">
        <f t="shared" si="3"/>
        <v>27397.040000000008</v>
      </c>
      <c r="S66" s="42">
        <v>202174</v>
      </c>
    </row>
    <row r="67" spans="1:19" outlineLevel="4" x14ac:dyDescent="0.25">
      <c r="A67" s="1"/>
      <c r="B67" s="1"/>
      <c r="C67" s="1"/>
      <c r="D67" s="1"/>
      <c r="E67" s="1" t="s">
        <v>63</v>
      </c>
      <c r="F67" s="1"/>
      <c r="G67" s="33">
        <v>8044.89</v>
      </c>
      <c r="H67" s="33">
        <v>2733.5</v>
      </c>
      <c r="I67" s="33">
        <v>12000</v>
      </c>
      <c r="J67" s="13">
        <f t="shared" si="0"/>
        <v>-9266.5</v>
      </c>
      <c r="K67" s="4"/>
      <c r="L67" s="4"/>
      <c r="M67" s="3">
        <v>5209.68</v>
      </c>
      <c r="N67" s="13">
        <f t="shared" si="10"/>
        <v>1736.56</v>
      </c>
      <c r="O67" s="14">
        <f t="shared" si="13"/>
        <v>6946.24</v>
      </c>
      <c r="P67" s="4"/>
      <c r="Q67" s="3">
        <v>10000</v>
      </c>
      <c r="R67" s="13">
        <f t="shared" si="3"/>
        <v>-3053.76</v>
      </c>
      <c r="S67" s="42">
        <v>10000</v>
      </c>
    </row>
    <row r="68" spans="1:19" outlineLevel="4" x14ac:dyDescent="0.25">
      <c r="A68" s="1"/>
      <c r="B68" s="1"/>
      <c r="C68" s="1"/>
      <c r="D68" s="1"/>
      <c r="E68" s="1" t="s">
        <v>64</v>
      </c>
      <c r="F68" s="1"/>
      <c r="G68" s="33"/>
      <c r="H68" s="33"/>
      <c r="I68" s="33">
        <v>1000</v>
      </c>
      <c r="J68" s="13">
        <f t="shared" si="0"/>
        <v>-1000</v>
      </c>
      <c r="K68" s="4"/>
      <c r="L68" s="4"/>
      <c r="M68" s="3">
        <v>0</v>
      </c>
      <c r="N68" s="13">
        <f t="shared" si="10"/>
        <v>0</v>
      </c>
      <c r="O68" s="14">
        <f t="shared" si="13"/>
        <v>0</v>
      </c>
      <c r="P68" s="4"/>
      <c r="Q68" s="3">
        <v>1</v>
      </c>
      <c r="R68" s="13">
        <f t="shared" si="3"/>
        <v>-1</v>
      </c>
      <c r="S68" s="42">
        <v>500</v>
      </c>
    </row>
    <row r="69" spans="1:19" outlineLevel="4" x14ac:dyDescent="0.25">
      <c r="A69" s="1"/>
      <c r="B69" s="1"/>
      <c r="C69" s="1"/>
      <c r="D69" s="1"/>
      <c r="E69" s="1" t="s">
        <v>65</v>
      </c>
      <c r="F69" s="1"/>
      <c r="G69" s="33">
        <v>2719.37</v>
      </c>
      <c r="H69" s="33">
        <v>5117.03</v>
      </c>
      <c r="I69" s="33">
        <v>3500</v>
      </c>
      <c r="J69" s="13">
        <f t="shared" si="0"/>
        <v>1617.0299999999997</v>
      </c>
      <c r="K69" s="4"/>
      <c r="L69" s="4"/>
      <c r="M69" s="3">
        <v>1338.29</v>
      </c>
      <c r="N69" s="13">
        <f t="shared" si="10"/>
        <v>446.09666666666669</v>
      </c>
      <c r="O69" s="14">
        <f t="shared" si="13"/>
        <v>1784.3866666666668</v>
      </c>
      <c r="P69" s="4"/>
      <c r="Q69" s="3">
        <v>4000</v>
      </c>
      <c r="R69" s="13">
        <f t="shared" si="3"/>
        <v>-2215.6133333333332</v>
      </c>
      <c r="S69" s="42">
        <v>4000</v>
      </c>
    </row>
    <row r="70" spans="1:19" outlineLevel="4" x14ac:dyDescent="0.25">
      <c r="A70" s="1"/>
      <c r="B70" s="1"/>
      <c r="C70" s="1"/>
      <c r="D70" s="1"/>
      <c r="E70" s="1" t="s">
        <v>66</v>
      </c>
      <c r="F70" s="1"/>
      <c r="G70" s="33">
        <v>5361.52</v>
      </c>
      <c r="H70" s="33">
        <v>3407.7</v>
      </c>
      <c r="I70" s="33">
        <v>7000</v>
      </c>
      <c r="J70" s="13">
        <f t="shared" si="0"/>
        <v>-3592.3</v>
      </c>
      <c r="K70" s="4"/>
      <c r="L70" s="4"/>
      <c r="M70" s="3">
        <v>7227.34</v>
      </c>
      <c r="N70" s="13">
        <f t="shared" si="10"/>
        <v>2409.1133333333337</v>
      </c>
      <c r="O70" s="14">
        <f t="shared" si="13"/>
        <v>9636.4533333333347</v>
      </c>
      <c r="P70" s="4"/>
      <c r="Q70" s="3">
        <v>5500</v>
      </c>
      <c r="R70" s="13">
        <f t="shared" si="3"/>
        <v>4136.4533333333347</v>
      </c>
      <c r="S70" s="42">
        <v>10000</v>
      </c>
    </row>
    <row r="71" spans="1:19" outlineLevel="4" x14ac:dyDescent="0.25">
      <c r="A71" s="1"/>
      <c r="B71" s="1"/>
      <c r="C71" s="1"/>
      <c r="D71" s="1"/>
      <c r="E71" s="1" t="s">
        <v>67</v>
      </c>
      <c r="F71" s="1"/>
      <c r="G71" s="33"/>
      <c r="H71" s="33"/>
      <c r="I71" s="33">
        <v>6500</v>
      </c>
      <c r="J71" s="13">
        <f t="shared" si="0"/>
        <v>-6500</v>
      </c>
      <c r="K71" s="4"/>
      <c r="L71" s="4"/>
      <c r="M71" s="3">
        <v>4512.5</v>
      </c>
      <c r="N71" s="13">
        <f t="shared" si="10"/>
        <v>1504.1666666666667</v>
      </c>
      <c r="O71" s="14">
        <f t="shared" si="13"/>
        <v>6016.666666666667</v>
      </c>
      <c r="P71" s="4"/>
      <c r="Q71" s="3">
        <v>5000</v>
      </c>
      <c r="R71" s="13">
        <f t="shared" si="3"/>
        <v>1016.666666666667</v>
      </c>
      <c r="S71" s="42">
        <v>5000</v>
      </c>
    </row>
    <row r="72" spans="1:19" outlineLevel="4" x14ac:dyDescent="0.25">
      <c r="A72" s="1"/>
      <c r="B72" s="1"/>
      <c r="C72" s="1"/>
      <c r="D72" s="1"/>
      <c r="E72" s="1" t="s">
        <v>68</v>
      </c>
      <c r="F72" s="1"/>
      <c r="G72" s="33"/>
      <c r="H72" s="33"/>
      <c r="I72" s="33">
        <v>1500</v>
      </c>
      <c r="J72" s="13">
        <f t="shared" si="0"/>
        <v>-1500</v>
      </c>
      <c r="K72" s="4"/>
      <c r="L72" s="4"/>
      <c r="M72" s="3">
        <v>0</v>
      </c>
      <c r="N72" s="13">
        <f t="shared" si="10"/>
        <v>0</v>
      </c>
      <c r="O72" s="14">
        <f t="shared" si="13"/>
        <v>0</v>
      </c>
      <c r="P72" s="4"/>
      <c r="Q72" s="3">
        <v>2000</v>
      </c>
      <c r="R72" s="13">
        <f t="shared" si="3"/>
        <v>-2000</v>
      </c>
      <c r="S72" s="42">
        <v>1000</v>
      </c>
    </row>
    <row r="73" spans="1:19" outlineLevel="4" x14ac:dyDescent="0.25">
      <c r="A73" s="1"/>
      <c r="B73" s="1"/>
      <c r="C73" s="1"/>
      <c r="D73" s="1"/>
      <c r="E73" s="1" t="s">
        <v>69</v>
      </c>
      <c r="F73" s="1"/>
      <c r="G73" s="33">
        <v>20814</v>
      </c>
      <c r="H73" s="33">
        <v>20055</v>
      </c>
      <c r="I73" s="33">
        <v>25000</v>
      </c>
      <c r="J73" s="13">
        <f t="shared" ref="J73:J136" si="14">(H73-I73)</f>
        <v>-4945</v>
      </c>
      <c r="K73" s="4"/>
      <c r="L73" s="4"/>
      <c r="M73" s="3">
        <v>17410</v>
      </c>
      <c r="N73" s="13">
        <f t="shared" si="10"/>
        <v>5803.333333333333</v>
      </c>
      <c r="O73" s="14">
        <f t="shared" si="13"/>
        <v>23213.333333333332</v>
      </c>
      <c r="P73" s="4"/>
      <c r="Q73" s="3">
        <v>30000</v>
      </c>
      <c r="R73" s="13">
        <f t="shared" ref="R73:R136" si="15">(O73-Q73)</f>
        <v>-6786.6666666666679</v>
      </c>
      <c r="S73" s="42">
        <v>32000</v>
      </c>
    </row>
    <row r="74" spans="1:19" outlineLevel="4" x14ac:dyDescent="0.25">
      <c r="A74" s="1"/>
      <c r="B74" s="1"/>
      <c r="C74" s="1"/>
      <c r="D74" s="1"/>
      <c r="E74" s="1" t="s">
        <v>70</v>
      </c>
      <c r="F74" s="1"/>
      <c r="G74" s="33">
        <v>9772.0400000000009</v>
      </c>
      <c r="H74" s="33">
        <v>9984.33</v>
      </c>
      <c r="I74" s="33">
        <v>18500</v>
      </c>
      <c r="J74" s="13">
        <f t="shared" si="14"/>
        <v>-8515.67</v>
      </c>
      <c r="K74" s="4"/>
      <c r="L74" s="4"/>
      <c r="M74" s="3">
        <v>8971.3799999999992</v>
      </c>
      <c r="N74" s="13">
        <f t="shared" si="10"/>
        <v>2990.46</v>
      </c>
      <c r="O74" s="14">
        <f t="shared" si="13"/>
        <v>11961.84</v>
      </c>
      <c r="P74" s="4"/>
      <c r="Q74" s="3">
        <v>16500</v>
      </c>
      <c r="R74" s="13">
        <f t="shared" si="15"/>
        <v>-4538.16</v>
      </c>
      <c r="S74" s="42">
        <v>16500</v>
      </c>
    </row>
    <row r="75" spans="1:19" outlineLevel="4" x14ac:dyDescent="0.25">
      <c r="A75" s="1"/>
      <c r="B75" s="1"/>
      <c r="C75" s="1"/>
      <c r="D75" s="1"/>
      <c r="E75" s="1" t="s">
        <v>71</v>
      </c>
      <c r="F75" s="1"/>
      <c r="G75" s="33"/>
      <c r="H75" s="33"/>
      <c r="I75" s="33">
        <v>500</v>
      </c>
      <c r="J75" s="13">
        <f t="shared" si="14"/>
        <v>-500</v>
      </c>
      <c r="K75" s="4"/>
      <c r="L75" s="4"/>
      <c r="M75" s="3">
        <v>0</v>
      </c>
      <c r="N75" s="13">
        <f t="shared" si="10"/>
        <v>0</v>
      </c>
      <c r="O75" s="14">
        <f t="shared" si="13"/>
        <v>0</v>
      </c>
      <c r="P75" s="4"/>
      <c r="Q75" s="3">
        <v>1</v>
      </c>
      <c r="R75" s="13">
        <f t="shared" si="15"/>
        <v>-1</v>
      </c>
      <c r="S75" s="42">
        <v>1</v>
      </c>
    </row>
    <row r="76" spans="1:19" outlineLevel="4" x14ac:dyDescent="0.25">
      <c r="A76" s="1"/>
      <c r="B76" s="1"/>
      <c r="C76" s="1"/>
      <c r="D76" s="1"/>
      <c r="E76" s="1" t="s">
        <v>72</v>
      </c>
      <c r="F76" s="1"/>
      <c r="G76" s="33">
        <v>12566.19</v>
      </c>
      <c r="H76" s="33">
        <v>7849.22</v>
      </c>
      <c r="I76" s="33">
        <v>8500</v>
      </c>
      <c r="J76" s="13">
        <f t="shared" si="14"/>
        <v>-650.77999999999975</v>
      </c>
      <c r="K76" s="4"/>
      <c r="L76" s="4"/>
      <c r="M76" s="3">
        <v>5768.77</v>
      </c>
      <c r="N76" s="13">
        <f t="shared" si="10"/>
        <v>1922.9233333333336</v>
      </c>
      <c r="O76" s="14">
        <f t="shared" si="13"/>
        <v>7691.6933333333345</v>
      </c>
      <c r="P76" s="4"/>
      <c r="Q76" s="3">
        <v>8500</v>
      </c>
      <c r="R76" s="13">
        <f t="shared" si="15"/>
        <v>-808.30666666666548</v>
      </c>
      <c r="S76" s="42">
        <v>9000</v>
      </c>
    </row>
    <row r="77" spans="1:19" outlineLevel="4" x14ac:dyDescent="0.25">
      <c r="A77" s="1"/>
      <c r="B77" s="1"/>
      <c r="C77" s="1"/>
      <c r="D77" s="1"/>
      <c r="E77" s="1" t="s">
        <v>73</v>
      </c>
      <c r="F77" s="1"/>
      <c r="G77" s="33">
        <v>5155.17</v>
      </c>
      <c r="H77" s="33">
        <v>3818.96</v>
      </c>
      <c r="I77" s="33">
        <v>6500</v>
      </c>
      <c r="J77" s="13">
        <f t="shared" si="14"/>
        <v>-2681.04</v>
      </c>
      <c r="K77" s="4"/>
      <c r="L77" s="4"/>
      <c r="M77" s="3">
        <v>7347.63</v>
      </c>
      <c r="N77" s="13">
        <f t="shared" si="10"/>
        <v>2449.21</v>
      </c>
      <c r="O77" s="14">
        <f t="shared" si="13"/>
        <v>9796.84</v>
      </c>
      <c r="P77" s="4"/>
      <c r="Q77" s="3">
        <v>6500</v>
      </c>
      <c r="R77" s="13">
        <f t="shared" si="15"/>
        <v>3296.84</v>
      </c>
      <c r="S77" s="42">
        <v>10000</v>
      </c>
    </row>
    <row r="78" spans="1:19" outlineLevel="4" x14ac:dyDescent="0.25">
      <c r="A78" s="1"/>
      <c r="B78" s="1"/>
      <c r="C78" s="1"/>
      <c r="D78" s="1"/>
      <c r="E78" s="1" t="s">
        <v>74</v>
      </c>
      <c r="F78" s="1"/>
      <c r="G78" s="33">
        <v>900</v>
      </c>
      <c r="H78" s="33">
        <v>975</v>
      </c>
      <c r="I78" s="33">
        <v>1200</v>
      </c>
      <c r="J78" s="13">
        <f t="shared" si="14"/>
        <v>-225</v>
      </c>
      <c r="K78" s="4"/>
      <c r="L78" s="4"/>
      <c r="M78" s="3">
        <v>0</v>
      </c>
      <c r="N78" s="13">
        <f t="shared" si="10"/>
        <v>0</v>
      </c>
      <c r="O78" s="14">
        <f t="shared" si="13"/>
        <v>0</v>
      </c>
      <c r="P78" s="4"/>
      <c r="Q78" s="3">
        <v>1500</v>
      </c>
      <c r="R78" s="13">
        <f t="shared" si="15"/>
        <v>-1500</v>
      </c>
      <c r="S78" s="42">
        <v>1500</v>
      </c>
    </row>
    <row r="79" spans="1:19" outlineLevel="4" x14ac:dyDescent="0.25">
      <c r="A79" s="1"/>
      <c r="B79" s="1"/>
      <c r="C79" s="1"/>
      <c r="D79" s="1"/>
      <c r="E79" s="1" t="s">
        <v>75</v>
      </c>
      <c r="F79" s="1"/>
      <c r="G79" s="33">
        <v>2412.3000000000002</v>
      </c>
      <c r="H79" s="33">
        <v>4843.88</v>
      </c>
      <c r="I79" s="33">
        <v>2000</v>
      </c>
      <c r="J79" s="13">
        <f t="shared" si="14"/>
        <v>2843.88</v>
      </c>
      <c r="K79" s="4"/>
      <c r="L79" s="4"/>
      <c r="M79" s="3">
        <v>590.1</v>
      </c>
      <c r="N79" s="13">
        <f t="shared" si="10"/>
        <v>196.7</v>
      </c>
      <c r="O79" s="14">
        <f t="shared" si="13"/>
        <v>786.8</v>
      </c>
      <c r="P79" s="4"/>
      <c r="Q79" s="3">
        <v>5000</v>
      </c>
      <c r="R79" s="13">
        <f t="shared" si="15"/>
        <v>-4213.2</v>
      </c>
      <c r="S79" s="42">
        <v>2500</v>
      </c>
    </row>
    <row r="80" spans="1:19" outlineLevel="4" x14ac:dyDescent="0.25">
      <c r="A80" s="1"/>
      <c r="B80" s="1"/>
      <c r="C80" s="1"/>
      <c r="D80" s="1"/>
      <c r="E80" s="1" t="s">
        <v>76</v>
      </c>
      <c r="F80" s="1"/>
      <c r="G80" s="33">
        <v>70.06</v>
      </c>
      <c r="H80" s="33">
        <v>296.89</v>
      </c>
      <c r="I80" s="33">
        <v>1000</v>
      </c>
      <c r="J80" s="13">
        <f t="shared" si="14"/>
        <v>-703.11</v>
      </c>
      <c r="K80" s="4"/>
      <c r="L80" s="4"/>
      <c r="M80" s="3">
        <v>206.58</v>
      </c>
      <c r="N80" s="13">
        <f t="shared" si="10"/>
        <v>68.86</v>
      </c>
      <c r="O80" s="14">
        <f t="shared" si="13"/>
        <v>275.44</v>
      </c>
      <c r="P80" s="4"/>
      <c r="Q80" s="3">
        <v>1000</v>
      </c>
      <c r="R80" s="13">
        <f t="shared" si="15"/>
        <v>-724.56</v>
      </c>
      <c r="S80" s="42">
        <v>2500</v>
      </c>
    </row>
    <row r="81" spans="1:30" outlineLevel="4" x14ac:dyDescent="0.25">
      <c r="A81" s="1"/>
      <c r="B81" s="1"/>
      <c r="C81" s="1"/>
      <c r="D81" s="1"/>
      <c r="E81" s="1" t="s">
        <v>77</v>
      </c>
      <c r="F81" s="1"/>
      <c r="G81" s="33">
        <v>1498.16</v>
      </c>
      <c r="H81" s="33">
        <v>1358.07</v>
      </c>
      <c r="I81" s="33">
        <v>2000</v>
      </c>
      <c r="J81" s="13">
        <f t="shared" si="14"/>
        <v>-641.93000000000006</v>
      </c>
      <c r="K81" s="4"/>
      <c r="L81" s="4"/>
      <c r="M81" s="3">
        <v>1293.72</v>
      </c>
      <c r="N81" s="13">
        <f t="shared" si="10"/>
        <v>431.24</v>
      </c>
      <c r="O81" s="14">
        <f t="shared" si="13"/>
        <v>1724.96</v>
      </c>
      <c r="P81" s="4"/>
      <c r="Q81" s="3">
        <v>3000</v>
      </c>
      <c r="R81" s="13">
        <f t="shared" si="15"/>
        <v>-1275.04</v>
      </c>
      <c r="S81" s="42">
        <v>3000</v>
      </c>
    </row>
    <row r="82" spans="1:30" outlineLevel="4" x14ac:dyDescent="0.25">
      <c r="A82" s="1"/>
      <c r="B82" s="1"/>
      <c r="C82" s="1"/>
      <c r="D82" s="1"/>
      <c r="E82" s="1" t="s">
        <v>78</v>
      </c>
      <c r="F82" s="1"/>
      <c r="G82" s="33">
        <v>-110.25</v>
      </c>
      <c r="H82" s="33"/>
      <c r="I82" s="33">
        <v>1000</v>
      </c>
      <c r="J82" s="13">
        <f t="shared" si="14"/>
        <v>-1000</v>
      </c>
      <c r="K82" s="4"/>
      <c r="L82" s="4"/>
      <c r="M82" s="3">
        <v>0</v>
      </c>
      <c r="N82" s="13">
        <f t="shared" si="10"/>
        <v>0</v>
      </c>
      <c r="O82" s="14">
        <f t="shared" si="13"/>
        <v>0</v>
      </c>
      <c r="P82" s="4"/>
      <c r="Q82" s="3">
        <v>1</v>
      </c>
      <c r="R82" s="13">
        <f t="shared" si="15"/>
        <v>-1</v>
      </c>
      <c r="S82" s="42">
        <v>1</v>
      </c>
    </row>
    <row r="83" spans="1:30" outlineLevel="4" x14ac:dyDescent="0.25">
      <c r="A83" s="1"/>
      <c r="B83" s="1"/>
      <c r="C83" s="1"/>
      <c r="D83" s="1"/>
      <c r="E83" s="1" t="s">
        <v>79</v>
      </c>
      <c r="F83" s="1"/>
      <c r="G83" s="33">
        <v>683.22</v>
      </c>
      <c r="H83" s="33">
        <v>389.24</v>
      </c>
      <c r="I83" s="33">
        <v>3000</v>
      </c>
      <c r="J83" s="13">
        <f t="shared" si="14"/>
        <v>-2610.7600000000002</v>
      </c>
      <c r="K83" s="4"/>
      <c r="L83" s="4"/>
      <c r="M83" s="3">
        <v>684.88</v>
      </c>
      <c r="N83" s="13">
        <f t="shared" si="10"/>
        <v>228.29333333333335</v>
      </c>
      <c r="O83" s="14">
        <f t="shared" si="13"/>
        <v>913.1733333333334</v>
      </c>
      <c r="P83" s="4"/>
      <c r="Q83" s="3">
        <v>1500</v>
      </c>
      <c r="R83" s="13">
        <f t="shared" si="15"/>
        <v>-586.8266666666666</v>
      </c>
      <c r="S83" s="42">
        <v>1500</v>
      </c>
    </row>
    <row r="84" spans="1:30" outlineLevel="4" x14ac:dyDescent="0.25">
      <c r="A84" s="1"/>
      <c r="B84" s="1"/>
      <c r="C84" s="1"/>
      <c r="D84" s="1"/>
      <c r="E84" s="1" t="s">
        <v>80</v>
      </c>
      <c r="F84" s="1"/>
      <c r="G84" s="33"/>
      <c r="H84" s="33"/>
      <c r="I84" s="33">
        <v>1000</v>
      </c>
      <c r="J84" s="13">
        <f t="shared" si="14"/>
        <v>-1000</v>
      </c>
      <c r="K84" s="4"/>
      <c r="L84" s="4"/>
      <c r="M84" s="3">
        <v>0</v>
      </c>
      <c r="N84" s="13">
        <f t="shared" si="10"/>
        <v>0</v>
      </c>
      <c r="O84" s="14">
        <f t="shared" si="13"/>
        <v>0</v>
      </c>
      <c r="P84" s="4"/>
      <c r="Q84" s="3">
        <v>1</v>
      </c>
      <c r="R84" s="13">
        <f t="shared" si="15"/>
        <v>-1</v>
      </c>
      <c r="S84" s="42">
        <v>1</v>
      </c>
    </row>
    <row r="85" spans="1:30" outlineLevel="5" x14ac:dyDescent="0.25">
      <c r="A85" s="1"/>
      <c r="B85" s="1"/>
      <c r="C85" s="1"/>
      <c r="D85" s="1"/>
      <c r="E85" s="1" t="s">
        <v>81</v>
      </c>
      <c r="F85" s="1"/>
      <c r="G85" s="33"/>
      <c r="H85" s="33"/>
      <c r="I85" s="33"/>
      <c r="J85" s="13">
        <f t="shared" si="14"/>
        <v>0</v>
      </c>
      <c r="K85" s="4"/>
      <c r="L85" s="4"/>
      <c r="M85" s="3"/>
      <c r="N85" s="13">
        <f t="shared" si="10"/>
        <v>0</v>
      </c>
      <c r="O85" s="14">
        <f t="shared" si="13"/>
        <v>0</v>
      </c>
      <c r="P85" s="4"/>
      <c r="Q85" s="3"/>
      <c r="R85" s="13">
        <f t="shared" si="15"/>
        <v>0</v>
      </c>
      <c r="S85" s="42"/>
    </row>
    <row r="86" spans="1:30" outlineLevel="5" x14ac:dyDescent="0.25">
      <c r="A86" s="1"/>
      <c r="B86" s="1"/>
      <c r="C86" s="1"/>
      <c r="D86" s="1"/>
      <c r="E86" s="1"/>
      <c r="F86" s="1" t="s">
        <v>82</v>
      </c>
      <c r="G86" s="33">
        <v>448</v>
      </c>
      <c r="H86" s="33">
        <v>416</v>
      </c>
      <c r="I86" s="33">
        <v>600</v>
      </c>
      <c r="J86" s="13">
        <f t="shared" si="14"/>
        <v>-184</v>
      </c>
      <c r="K86" s="4"/>
      <c r="L86" s="4"/>
      <c r="M86" s="3">
        <v>416</v>
      </c>
      <c r="N86" s="13">
        <f t="shared" si="10"/>
        <v>138.66666666666666</v>
      </c>
      <c r="O86" s="14">
        <f t="shared" si="13"/>
        <v>554.66666666666663</v>
      </c>
      <c r="P86" s="4"/>
      <c r="Q86" s="3"/>
      <c r="R86" s="13">
        <f t="shared" si="15"/>
        <v>554.66666666666663</v>
      </c>
      <c r="S86" s="42">
        <v>500</v>
      </c>
    </row>
    <row r="87" spans="1:30" ht="15.75" outlineLevel="5" thickBot="1" x14ac:dyDescent="0.3">
      <c r="A87" s="1"/>
      <c r="B87" s="1"/>
      <c r="C87" s="1"/>
      <c r="D87" s="1"/>
      <c r="E87" s="1"/>
      <c r="F87" s="1" t="s">
        <v>83</v>
      </c>
      <c r="G87" s="35"/>
      <c r="H87" s="35"/>
      <c r="I87" s="35">
        <v>1000</v>
      </c>
      <c r="J87" s="18">
        <f t="shared" si="14"/>
        <v>-1000</v>
      </c>
      <c r="K87" s="4"/>
      <c r="L87" s="4"/>
      <c r="M87" s="5">
        <v>0</v>
      </c>
      <c r="N87" s="18">
        <f t="shared" si="10"/>
        <v>0</v>
      </c>
      <c r="O87" s="16">
        <f t="shared" si="13"/>
        <v>0</v>
      </c>
      <c r="P87" s="17"/>
      <c r="Q87" s="5">
        <v>1</v>
      </c>
      <c r="R87" s="18">
        <f t="shared" si="15"/>
        <v>-1</v>
      </c>
      <c r="S87" s="48"/>
    </row>
    <row r="88" spans="1:30" outlineLevel="4" x14ac:dyDescent="0.25">
      <c r="A88" s="1"/>
      <c r="B88" s="1"/>
      <c r="C88" s="1"/>
      <c r="D88" s="1"/>
      <c r="E88" s="1" t="s">
        <v>84</v>
      </c>
      <c r="F88" s="1"/>
      <c r="G88" s="33"/>
      <c r="H88" s="33"/>
      <c r="I88" s="33"/>
      <c r="J88" s="13">
        <f t="shared" si="14"/>
        <v>0</v>
      </c>
      <c r="K88" s="4"/>
      <c r="L88" s="4"/>
      <c r="M88" s="3">
        <f>ROUND(SUM(M85:M87),5)</f>
        <v>416</v>
      </c>
      <c r="N88" s="13">
        <f t="shared" si="10"/>
        <v>138.66666666666666</v>
      </c>
      <c r="O88" s="14">
        <f t="shared" si="13"/>
        <v>554.66666666666663</v>
      </c>
      <c r="P88" s="4"/>
      <c r="Q88" s="3">
        <f>ROUND(SUM(Q85:Q87),5)</f>
        <v>1</v>
      </c>
      <c r="R88" s="13">
        <f t="shared" si="15"/>
        <v>553.66666666666663</v>
      </c>
      <c r="S88" s="42"/>
    </row>
    <row r="89" spans="1:30" s="43" customFormat="1" outlineLevel="4" x14ac:dyDescent="0.25">
      <c r="A89" s="51"/>
      <c r="B89" s="51"/>
      <c r="C89" s="51"/>
      <c r="D89" s="51"/>
      <c r="E89" s="51" t="s">
        <v>85</v>
      </c>
      <c r="F89" s="51"/>
      <c r="G89" s="52">
        <v>162123.88</v>
      </c>
      <c r="H89" s="52">
        <v>229089.78</v>
      </c>
      <c r="I89" s="52">
        <v>175000</v>
      </c>
      <c r="J89" s="53">
        <f t="shared" si="14"/>
        <v>54089.78</v>
      </c>
      <c r="K89" s="54"/>
      <c r="L89" s="54"/>
      <c r="M89" s="55">
        <v>264735.93</v>
      </c>
      <c r="N89" s="53">
        <f t="shared" si="10"/>
        <v>88245.31</v>
      </c>
      <c r="O89" s="56">
        <f t="shared" si="13"/>
        <v>352981.24</v>
      </c>
      <c r="P89" s="54"/>
      <c r="Q89" s="55">
        <v>300000</v>
      </c>
      <c r="R89" s="53">
        <f t="shared" si="15"/>
        <v>52981.239999999991</v>
      </c>
      <c r="S89" s="49">
        <v>405950</v>
      </c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</row>
    <row r="90" spans="1:30" s="43" customFormat="1" ht="15.75" customHeight="1" outlineLevel="4" x14ac:dyDescent="0.25">
      <c r="A90" s="51"/>
      <c r="B90" s="51"/>
      <c r="C90" s="51"/>
      <c r="D90" s="51"/>
      <c r="E90" s="51" t="s">
        <v>86</v>
      </c>
      <c r="F90" s="51"/>
      <c r="G90" s="52"/>
      <c r="H90" s="52"/>
      <c r="I90" s="52"/>
      <c r="J90" s="53">
        <f t="shared" si="14"/>
        <v>0</v>
      </c>
      <c r="K90" s="54"/>
      <c r="L90" s="54"/>
      <c r="M90" s="55">
        <v>11762.52</v>
      </c>
      <c r="N90" s="53">
        <f t="shared" si="10"/>
        <v>3920.84</v>
      </c>
      <c r="O90" s="56">
        <f t="shared" si="13"/>
        <v>15683.36</v>
      </c>
      <c r="P90" s="54"/>
      <c r="Q90" s="55"/>
      <c r="R90" s="53">
        <f t="shared" si="15"/>
        <v>15683.36</v>
      </c>
      <c r="S90" s="49">
        <v>16000</v>
      </c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</row>
    <row r="91" spans="1:30" s="43" customFormat="1" outlineLevel="4" x14ac:dyDescent="0.25">
      <c r="A91" s="51"/>
      <c r="B91" s="51"/>
      <c r="C91" s="51"/>
      <c r="D91" s="51"/>
      <c r="E91" s="51" t="s">
        <v>87</v>
      </c>
      <c r="F91" s="51"/>
      <c r="G91" s="52">
        <v>82245.3</v>
      </c>
      <c r="H91" s="52">
        <v>84742.78</v>
      </c>
      <c r="I91" s="52">
        <v>100000</v>
      </c>
      <c r="J91" s="53">
        <f t="shared" si="14"/>
        <v>-15257.220000000001</v>
      </c>
      <c r="K91" s="54"/>
      <c r="L91" s="54"/>
      <c r="M91" s="55">
        <v>49466.05</v>
      </c>
      <c r="N91" s="53">
        <f t="shared" si="10"/>
        <v>16488.683333333334</v>
      </c>
      <c r="O91" s="56">
        <f t="shared" si="13"/>
        <v>65954.733333333337</v>
      </c>
      <c r="P91" s="54"/>
      <c r="Q91" s="55">
        <v>85000</v>
      </c>
      <c r="R91" s="53">
        <f t="shared" si="15"/>
        <v>-19045.266666666663</v>
      </c>
      <c r="S91" s="49">
        <v>70000</v>
      </c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</row>
    <row r="92" spans="1:30" s="43" customFormat="1" outlineLevel="4" x14ac:dyDescent="0.25">
      <c r="A92" s="51"/>
      <c r="B92" s="51"/>
      <c r="C92" s="51"/>
      <c r="D92" s="51"/>
      <c r="E92" s="51" t="s">
        <v>88</v>
      </c>
      <c r="F92" s="51"/>
      <c r="G92" s="52">
        <v>472.81</v>
      </c>
      <c r="H92" s="52">
        <v>1585.74</v>
      </c>
      <c r="I92" s="52">
        <v>2000</v>
      </c>
      <c r="J92" s="53">
        <f t="shared" si="14"/>
        <v>-414.26</v>
      </c>
      <c r="K92" s="54"/>
      <c r="L92" s="54"/>
      <c r="M92" s="55">
        <v>868.34</v>
      </c>
      <c r="N92" s="53">
        <f t="shared" si="10"/>
        <v>289.44666666666666</v>
      </c>
      <c r="O92" s="56">
        <f t="shared" si="13"/>
        <v>1157.7866666666666</v>
      </c>
      <c r="P92" s="54"/>
      <c r="Q92" s="55">
        <v>2000</v>
      </c>
      <c r="R92" s="53">
        <f t="shared" si="15"/>
        <v>-842.21333333333337</v>
      </c>
      <c r="S92" s="49">
        <v>1500</v>
      </c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</row>
    <row r="93" spans="1:30" outlineLevel="4" x14ac:dyDescent="0.25">
      <c r="A93" s="1"/>
      <c r="B93" s="1"/>
      <c r="C93" s="1"/>
      <c r="D93" s="1"/>
      <c r="E93" s="1" t="s">
        <v>89</v>
      </c>
      <c r="F93" s="1"/>
      <c r="G93" s="33">
        <v>1436.73</v>
      </c>
      <c r="H93" s="33">
        <v>1484.11</v>
      </c>
      <c r="I93" s="33">
        <v>1500</v>
      </c>
      <c r="J93" s="13">
        <f t="shared" si="14"/>
        <v>-15.8900000000001</v>
      </c>
      <c r="K93" s="4"/>
      <c r="L93" s="4"/>
      <c r="M93" s="3">
        <v>1508.42</v>
      </c>
      <c r="N93" s="13">
        <f t="shared" si="10"/>
        <v>502.80666666666667</v>
      </c>
      <c r="O93" s="14">
        <f t="shared" si="13"/>
        <v>2011.2266666666667</v>
      </c>
      <c r="P93" s="4"/>
      <c r="Q93" s="3">
        <v>1800</v>
      </c>
      <c r="R93" s="13">
        <f t="shared" si="15"/>
        <v>211.22666666666669</v>
      </c>
      <c r="S93" s="42">
        <v>2000</v>
      </c>
      <c r="T93" s="38"/>
    </row>
    <row r="94" spans="1:30" outlineLevel="4" x14ac:dyDescent="0.25">
      <c r="A94" s="1"/>
      <c r="B94" s="1"/>
      <c r="C94" s="1"/>
      <c r="D94" s="1"/>
      <c r="E94" s="1" t="s">
        <v>90</v>
      </c>
      <c r="F94" s="1"/>
      <c r="G94" s="33">
        <v>21849.65</v>
      </c>
      <c r="H94" s="33">
        <v>26829.599999999999</v>
      </c>
      <c r="I94" s="33">
        <v>27500</v>
      </c>
      <c r="J94" s="13">
        <f t="shared" si="14"/>
        <v>-670.40000000000146</v>
      </c>
      <c r="K94" s="4"/>
      <c r="L94" s="4"/>
      <c r="M94" s="3">
        <v>22552.9</v>
      </c>
      <c r="N94" s="13">
        <f t="shared" si="10"/>
        <v>7517.6333333333332</v>
      </c>
      <c r="O94" s="14">
        <f t="shared" si="13"/>
        <v>30070.533333333333</v>
      </c>
      <c r="P94" s="4"/>
      <c r="Q94" s="3">
        <v>45100</v>
      </c>
      <c r="R94" s="13">
        <f t="shared" si="15"/>
        <v>-15029.466666666667</v>
      </c>
      <c r="S94" s="49">
        <v>40000</v>
      </c>
    </row>
    <row r="95" spans="1:30" outlineLevel="4" x14ac:dyDescent="0.25">
      <c r="A95" s="1"/>
      <c r="B95" s="1"/>
      <c r="C95" s="1"/>
      <c r="D95" s="1"/>
      <c r="E95" s="1" t="s">
        <v>91</v>
      </c>
      <c r="F95" s="1"/>
      <c r="G95" s="33">
        <v>3447.33</v>
      </c>
      <c r="H95" s="33">
        <v>4234.3900000000003</v>
      </c>
      <c r="I95" s="33">
        <v>4800</v>
      </c>
      <c r="J95" s="13">
        <f t="shared" si="14"/>
        <v>-565.60999999999967</v>
      </c>
      <c r="K95" s="4"/>
      <c r="L95" s="4"/>
      <c r="M95" s="3">
        <v>2758.5</v>
      </c>
      <c r="N95" s="13">
        <f t="shared" si="10"/>
        <v>919.5</v>
      </c>
      <c r="O95" s="14">
        <f t="shared" si="13"/>
        <v>3678</v>
      </c>
      <c r="P95" s="4"/>
      <c r="Q95" s="3">
        <v>5000</v>
      </c>
      <c r="R95" s="13">
        <f t="shared" si="15"/>
        <v>-1322</v>
      </c>
      <c r="S95" s="42">
        <v>5000</v>
      </c>
    </row>
    <row r="96" spans="1:30" outlineLevel="4" x14ac:dyDescent="0.25">
      <c r="A96" s="1"/>
      <c r="B96" s="1"/>
      <c r="C96" s="1"/>
      <c r="D96" s="1"/>
      <c r="E96" s="1" t="s">
        <v>92</v>
      </c>
      <c r="F96" s="1"/>
      <c r="G96" s="33">
        <v>4688.0600000000004</v>
      </c>
      <c r="H96" s="33">
        <v>8130.16</v>
      </c>
      <c r="I96" s="33">
        <v>10000</v>
      </c>
      <c r="J96" s="13">
        <f t="shared" si="14"/>
        <v>-1869.8400000000001</v>
      </c>
      <c r="K96" s="4"/>
      <c r="L96" s="4"/>
      <c r="M96" s="3">
        <v>4311.8</v>
      </c>
      <c r="N96" s="13">
        <f t="shared" si="10"/>
        <v>1437.2666666666667</v>
      </c>
      <c r="O96" s="14">
        <f t="shared" si="13"/>
        <v>5749.0666666666666</v>
      </c>
      <c r="P96" s="4"/>
      <c r="Q96" s="3">
        <v>13300</v>
      </c>
      <c r="R96" s="13">
        <f t="shared" si="15"/>
        <v>-7550.9333333333334</v>
      </c>
      <c r="S96" s="42">
        <v>10000</v>
      </c>
    </row>
    <row r="97" spans="1:19" outlineLevel="4" x14ac:dyDescent="0.25">
      <c r="A97" s="1"/>
      <c r="B97" s="1"/>
      <c r="C97" s="1"/>
      <c r="D97" s="1"/>
      <c r="E97" s="1" t="s">
        <v>93</v>
      </c>
      <c r="F97" s="1"/>
      <c r="G97" s="33">
        <v>672</v>
      </c>
      <c r="H97" s="33">
        <v>2845.95</v>
      </c>
      <c r="I97" s="33">
        <v>1000</v>
      </c>
      <c r="J97" s="13">
        <f t="shared" si="14"/>
        <v>1845.9499999999998</v>
      </c>
      <c r="K97" s="4"/>
      <c r="L97" s="4"/>
      <c r="M97" s="3">
        <v>498.86</v>
      </c>
      <c r="N97" s="13">
        <f t="shared" si="10"/>
        <v>166.28666666666669</v>
      </c>
      <c r="O97" s="14">
        <f t="shared" si="13"/>
        <v>665.14666666666676</v>
      </c>
      <c r="P97" s="4"/>
      <c r="Q97" s="3">
        <v>1500</v>
      </c>
      <c r="R97" s="13">
        <f t="shared" si="15"/>
        <v>-834.85333333333324</v>
      </c>
      <c r="S97" s="42">
        <v>1500</v>
      </c>
    </row>
    <row r="98" spans="1:19" ht="16.5" customHeight="1" outlineLevel="4" x14ac:dyDescent="0.25">
      <c r="A98" s="1"/>
      <c r="B98" s="1"/>
      <c r="C98" s="1"/>
      <c r="D98" s="1"/>
      <c r="E98" s="1" t="s">
        <v>94</v>
      </c>
      <c r="F98" s="1"/>
      <c r="G98" s="33">
        <v>3645.11</v>
      </c>
      <c r="H98" s="33">
        <v>468.02</v>
      </c>
      <c r="I98" s="33">
        <v>5000</v>
      </c>
      <c r="J98" s="13">
        <f t="shared" si="14"/>
        <v>-4531.9799999999996</v>
      </c>
      <c r="K98" s="4"/>
      <c r="L98" s="4"/>
      <c r="M98" s="3">
        <v>2413.73</v>
      </c>
      <c r="N98" s="13">
        <f t="shared" si="10"/>
        <v>804.5766666666666</v>
      </c>
      <c r="O98" s="14">
        <f t="shared" si="13"/>
        <v>3218.3066666666664</v>
      </c>
      <c r="P98" s="4"/>
      <c r="Q98" s="3">
        <v>3500</v>
      </c>
      <c r="R98" s="13">
        <f>(O98-Q98)</f>
        <v>-281.69333333333361</v>
      </c>
      <c r="S98" s="42">
        <v>3500</v>
      </c>
    </row>
    <row r="99" spans="1:19" ht="15.75" outlineLevel="4" thickBot="1" x14ac:dyDescent="0.3">
      <c r="A99" s="1"/>
      <c r="B99" s="1"/>
      <c r="C99" s="1"/>
      <c r="D99" s="1"/>
      <c r="E99" s="1" t="s">
        <v>95</v>
      </c>
      <c r="F99" s="1"/>
      <c r="G99" s="35">
        <v>978.63</v>
      </c>
      <c r="H99" s="35">
        <v>645.16999999999996</v>
      </c>
      <c r="I99" s="35">
        <v>2000</v>
      </c>
      <c r="J99" s="18">
        <f t="shared" si="14"/>
        <v>-1354.83</v>
      </c>
      <c r="K99" s="4"/>
      <c r="L99" s="4"/>
      <c r="M99" s="5">
        <v>221.64</v>
      </c>
      <c r="N99" s="18">
        <f t="shared" si="10"/>
        <v>73.88</v>
      </c>
      <c r="O99" s="16">
        <f t="shared" si="13"/>
        <v>295.52</v>
      </c>
      <c r="P99" s="17"/>
      <c r="Q99" s="5">
        <v>2000</v>
      </c>
      <c r="R99" s="18">
        <f t="shared" si="15"/>
        <v>-1704.48</v>
      </c>
      <c r="S99" s="50">
        <v>1</v>
      </c>
    </row>
    <row r="100" spans="1:19" outlineLevel="3" x14ac:dyDescent="0.25">
      <c r="A100" s="1"/>
      <c r="B100" s="1"/>
      <c r="C100" s="1"/>
      <c r="D100" s="1" t="s">
        <v>96</v>
      </c>
      <c r="E100" s="1"/>
      <c r="F100" s="1"/>
      <c r="G100" s="14">
        <f>SUM(G61:G99)</f>
        <v>514945.23</v>
      </c>
      <c r="H100" s="14">
        <f t="shared" ref="H100:I100" si="16">SUM(H61:H99)</f>
        <v>590246.65</v>
      </c>
      <c r="I100" s="14">
        <f t="shared" si="16"/>
        <v>618300</v>
      </c>
      <c r="J100" s="13">
        <f t="shared" si="14"/>
        <v>-28053.349999999977</v>
      </c>
      <c r="K100" s="4"/>
      <c r="L100" s="4"/>
      <c r="M100" s="3">
        <f>ROUND(SUM(M60:M84)+SUM(M88:M99),5)</f>
        <v>590536.55000000005</v>
      </c>
      <c r="N100" s="13">
        <f t="shared" si="10"/>
        <v>196845.51666666669</v>
      </c>
      <c r="O100" s="14">
        <f t="shared" si="13"/>
        <v>787382.06666666677</v>
      </c>
      <c r="P100" s="4"/>
      <c r="Q100" s="3">
        <f>ROUND(SUM(Q60:Q84)+SUM(Q88:Q99),5)</f>
        <v>770455</v>
      </c>
      <c r="R100" s="13">
        <f t="shared" si="15"/>
        <v>16927.066666666768</v>
      </c>
      <c r="S100" s="42">
        <f>SUM(S61:S99)</f>
        <v>916878</v>
      </c>
    </row>
    <row r="101" spans="1:19" outlineLevel="4" x14ac:dyDescent="0.25">
      <c r="A101" s="1"/>
      <c r="B101" s="1"/>
      <c r="C101" s="1"/>
      <c r="D101" s="1" t="s">
        <v>97</v>
      </c>
      <c r="E101" s="1"/>
      <c r="F101" s="1"/>
      <c r="G101" s="4"/>
      <c r="H101" s="4"/>
      <c r="I101" s="4"/>
      <c r="J101" s="13">
        <f t="shared" si="14"/>
        <v>0</v>
      </c>
      <c r="K101" s="4"/>
      <c r="L101" s="4"/>
      <c r="M101" s="3"/>
      <c r="N101" s="13">
        <f t="shared" si="10"/>
        <v>0</v>
      </c>
      <c r="O101" s="14">
        <f t="shared" si="13"/>
        <v>0</v>
      </c>
      <c r="P101" s="4"/>
      <c r="Q101" s="3"/>
      <c r="R101" s="13">
        <f t="shared" si="15"/>
        <v>0</v>
      </c>
      <c r="S101" s="42"/>
    </row>
    <row r="102" spans="1:19" outlineLevel="4" x14ac:dyDescent="0.25">
      <c r="A102" s="1"/>
      <c r="B102" s="1"/>
      <c r="C102" s="1"/>
      <c r="D102" s="1"/>
      <c r="E102" s="1" t="s">
        <v>98</v>
      </c>
      <c r="F102" s="1"/>
      <c r="G102" s="33">
        <v>0</v>
      </c>
      <c r="H102" s="33">
        <v>321.48</v>
      </c>
      <c r="I102" s="33"/>
      <c r="J102" s="13">
        <f t="shared" si="14"/>
        <v>321.48</v>
      </c>
      <c r="K102" s="4"/>
      <c r="L102" s="4"/>
      <c r="M102" s="3">
        <v>0</v>
      </c>
      <c r="N102" s="13">
        <f t="shared" si="10"/>
        <v>0</v>
      </c>
      <c r="O102" s="14">
        <f t="shared" si="13"/>
        <v>0</v>
      </c>
      <c r="P102" s="4"/>
      <c r="Q102" s="3"/>
      <c r="R102" s="13">
        <f t="shared" si="15"/>
        <v>0</v>
      </c>
      <c r="S102" s="42"/>
    </row>
    <row r="103" spans="1:19" outlineLevel="4" x14ac:dyDescent="0.25">
      <c r="A103" s="1"/>
      <c r="B103" s="1"/>
      <c r="C103" s="1"/>
      <c r="D103" s="1"/>
      <c r="E103" s="1" t="s">
        <v>99</v>
      </c>
      <c r="F103" s="1"/>
      <c r="G103" s="33">
        <v>991.93</v>
      </c>
      <c r="H103" s="33">
        <v>2935.41</v>
      </c>
      <c r="I103" s="33">
        <v>2000</v>
      </c>
      <c r="J103" s="13">
        <f t="shared" si="14"/>
        <v>935.40999999999985</v>
      </c>
      <c r="K103" s="4"/>
      <c r="L103" s="4"/>
      <c r="M103" s="3">
        <v>863</v>
      </c>
      <c r="N103" s="13">
        <f t="shared" si="10"/>
        <v>287.66666666666663</v>
      </c>
      <c r="O103" s="14">
        <f t="shared" si="13"/>
        <v>1150.6666666666665</v>
      </c>
      <c r="P103" s="4"/>
      <c r="Q103" s="3">
        <v>3000</v>
      </c>
      <c r="R103" s="13">
        <f t="shared" si="15"/>
        <v>-1849.3333333333335</v>
      </c>
      <c r="S103" s="42">
        <v>1800</v>
      </c>
    </row>
    <row r="104" spans="1:19" outlineLevel="4" x14ac:dyDescent="0.25">
      <c r="A104" s="1"/>
      <c r="B104" s="1"/>
      <c r="C104" s="1"/>
      <c r="D104" s="1"/>
      <c r="E104" s="1" t="s">
        <v>100</v>
      </c>
      <c r="F104" s="1"/>
      <c r="G104" s="33">
        <v>2936.14</v>
      </c>
      <c r="H104" s="33">
        <v>1462.77</v>
      </c>
      <c r="I104" s="33">
        <v>5000</v>
      </c>
      <c r="J104" s="13">
        <f t="shared" si="14"/>
        <v>-3537.23</v>
      </c>
      <c r="K104" s="4"/>
      <c r="L104" s="4"/>
      <c r="M104" s="3">
        <v>5569.05</v>
      </c>
      <c r="N104" s="13">
        <f t="shared" si="10"/>
        <v>1856.35</v>
      </c>
      <c r="O104" s="14">
        <f t="shared" si="13"/>
        <v>7425.4</v>
      </c>
      <c r="P104" s="4"/>
      <c r="Q104" s="3">
        <v>4000</v>
      </c>
      <c r="R104" s="13">
        <f t="shared" si="15"/>
        <v>3425.3999999999996</v>
      </c>
      <c r="S104" s="42">
        <v>6000</v>
      </c>
    </row>
    <row r="105" spans="1:19" outlineLevel="4" x14ac:dyDescent="0.25">
      <c r="A105" s="1"/>
      <c r="B105" s="1"/>
      <c r="C105" s="1"/>
      <c r="D105" s="1"/>
      <c r="E105" s="1" t="s">
        <v>101</v>
      </c>
      <c r="F105" s="1"/>
      <c r="G105" s="33">
        <v>60547.81</v>
      </c>
      <c r="H105" s="33">
        <v>60123.44</v>
      </c>
      <c r="I105" s="33">
        <v>61000</v>
      </c>
      <c r="J105" s="13">
        <f t="shared" si="14"/>
        <v>-876.55999999999767</v>
      </c>
      <c r="K105" s="4"/>
      <c r="L105" s="4"/>
      <c r="M105" s="3">
        <v>61918.09</v>
      </c>
      <c r="N105" s="13">
        <f t="shared" si="10"/>
        <v>20639.363333333335</v>
      </c>
      <c r="O105" s="14">
        <f t="shared" si="13"/>
        <v>82557.453333333338</v>
      </c>
      <c r="P105" s="4"/>
      <c r="Q105" s="3">
        <v>61000</v>
      </c>
      <c r="R105" s="13">
        <f t="shared" si="15"/>
        <v>21557.453333333338</v>
      </c>
      <c r="S105" s="42">
        <v>62000</v>
      </c>
    </row>
    <row r="106" spans="1:19" outlineLevel="4" x14ac:dyDescent="0.25">
      <c r="A106" s="1"/>
      <c r="B106" s="1"/>
      <c r="C106" s="1"/>
      <c r="D106" s="1"/>
      <c r="E106" s="1" t="s">
        <v>102</v>
      </c>
      <c r="F106" s="1"/>
      <c r="G106" s="33">
        <v>2882.41</v>
      </c>
      <c r="H106" s="33">
        <v>3684.86</v>
      </c>
      <c r="I106" s="33">
        <v>4500</v>
      </c>
      <c r="J106" s="13">
        <f t="shared" si="14"/>
        <v>-815.13999999999987</v>
      </c>
      <c r="K106" s="4"/>
      <c r="L106" s="4"/>
      <c r="M106" s="3">
        <v>4814.5200000000004</v>
      </c>
      <c r="N106" s="13">
        <f t="shared" ref="N106:N168" si="17">(M106/9)*3</f>
        <v>1604.8400000000001</v>
      </c>
      <c r="O106" s="14">
        <f t="shared" si="13"/>
        <v>6419.3600000000006</v>
      </c>
      <c r="P106" s="4"/>
      <c r="Q106" s="3">
        <v>5000</v>
      </c>
      <c r="R106" s="13">
        <f t="shared" si="15"/>
        <v>1419.3600000000006</v>
      </c>
      <c r="S106" s="42">
        <v>5000</v>
      </c>
    </row>
    <row r="107" spans="1:19" outlineLevel="4" x14ac:dyDescent="0.25">
      <c r="A107" s="1"/>
      <c r="B107" s="1"/>
      <c r="C107" s="1"/>
      <c r="D107" s="1"/>
      <c r="E107" s="1" t="s">
        <v>103</v>
      </c>
      <c r="F107" s="1"/>
      <c r="G107" s="33">
        <v>4060.43</v>
      </c>
      <c r="H107" s="33">
        <v>4578.58</v>
      </c>
      <c r="I107" s="33">
        <v>8000</v>
      </c>
      <c r="J107" s="13">
        <f t="shared" si="14"/>
        <v>-3421.42</v>
      </c>
      <c r="K107" s="4"/>
      <c r="L107" s="4"/>
      <c r="M107" s="3">
        <v>4497.6099999999997</v>
      </c>
      <c r="N107" s="13">
        <f t="shared" si="17"/>
        <v>1499.2033333333334</v>
      </c>
      <c r="O107" s="14">
        <f t="shared" si="13"/>
        <v>5996.8133333333335</v>
      </c>
      <c r="P107" s="4"/>
      <c r="Q107" s="3">
        <v>8000</v>
      </c>
      <c r="R107" s="13">
        <f t="shared" si="15"/>
        <v>-2003.1866666666665</v>
      </c>
      <c r="S107" s="42">
        <v>10000</v>
      </c>
    </row>
    <row r="108" spans="1:19" outlineLevel="4" x14ac:dyDescent="0.25">
      <c r="A108" s="1"/>
      <c r="B108" s="1"/>
      <c r="C108" s="1"/>
      <c r="D108" s="1"/>
      <c r="E108" s="1" t="s">
        <v>104</v>
      </c>
      <c r="F108" s="1"/>
      <c r="G108" s="33">
        <v>3887.5</v>
      </c>
      <c r="H108" s="33">
        <v>4680</v>
      </c>
      <c r="I108" s="33">
        <v>7000</v>
      </c>
      <c r="J108" s="13">
        <f t="shared" si="14"/>
        <v>-2320</v>
      </c>
      <c r="K108" s="4"/>
      <c r="L108" s="4"/>
      <c r="M108" s="3">
        <v>4137</v>
      </c>
      <c r="N108" s="13">
        <f t="shared" si="17"/>
        <v>1379</v>
      </c>
      <c r="O108" s="14">
        <f t="shared" si="13"/>
        <v>5516</v>
      </c>
      <c r="P108" s="4"/>
      <c r="Q108" s="3">
        <v>7000</v>
      </c>
      <c r="R108" s="13">
        <f t="shared" si="15"/>
        <v>-1484</v>
      </c>
      <c r="S108" s="42">
        <v>5000</v>
      </c>
    </row>
    <row r="109" spans="1:19" outlineLevel="4" x14ac:dyDescent="0.25">
      <c r="A109" s="1"/>
      <c r="B109" s="1"/>
      <c r="C109" s="1"/>
      <c r="D109" s="1"/>
      <c r="E109" s="1" t="s">
        <v>105</v>
      </c>
      <c r="F109" s="1"/>
      <c r="G109" s="33">
        <v>1028.8</v>
      </c>
      <c r="H109" s="33">
        <v>1114.75</v>
      </c>
      <c r="I109" s="33">
        <v>3000</v>
      </c>
      <c r="J109" s="13">
        <f t="shared" si="14"/>
        <v>-1885.25</v>
      </c>
      <c r="K109" s="4"/>
      <c r="L109" s="4"/>
      <c r="M109" s="3">
        <v>588.22</v>
      </c>
      <c r="N109" s="13">
        <f t="shared" si="17"/>
        <v>196.07333333333335</v>
      </c>
      <c r="O109" s="14">
        <f t="shared" si="13"/>
        <v>784.29333333333341</v>
      </c>
      <c r="P109" s="4"/>
      <c r="Q109" s="3">
        <v>2000</v>
      </c>
      <c r="R109" s="13">
        <f t="shared" si="15"/>
        <v>-1215.7066666666665</v>
      </c>
      <c r="S109" s="42">
        <v>1000</v>
      </c>
    </row>
    <row r="110" spans="1:19" outlineLevel="4" x14ac:dyDescent="0.25">
      <c r="A110" s="1"/>
      <c r="B110" s="1"/>
      <c r="C110" s="1"/>
      <c r="D110" s="1"/>
      <c r="E110" s="1" t="s">
        <v>106</v>
      </c>
      <c r="F110" s="1"/>
      <c r="G110" s="33">
        <v>9100</v>
      </c>
      <c r="H110" s="33">
        <v>9500</v>
      </c>
      <c r="I110" s="33">
        <v>9000</v>
      </c>
      <c r="J110" s="13">
        <f t="shared" si="14"/>
        <v>500</v>
      </c>
      <c r="K110" s="4"/>
      <c r="L110" s="4"/>
      <c r="M110" s="3">
        <v>9500</v>
      </c>
      <c r="N110" s="13">
        <f t="shared" si="17"/>
        <v>3166.666666666667</v>
      </c>
      <c r="O110" s="14">
        <f t="shared" si="13"/>
        <v>12666.666666666668</v>
      </c>
      <c r="P110" s="4"/>
      <c r="Q110" s="3">
        <v>10000</v>
      </c>
      <c r="R110" s="13">
        <f t="shared" si="15"/>
        <v>2666.6666666666679</v>
      </c>
      <c r="S110" s="42">
        <v>14000</v>
      </c>
    </row>
    <row r="111" spans="1:19" ht="15.75" outlineLevel="4" thickBot="1" x14ac:dyDescent="0.3">
      <c r="A111" s="1"/>
      <c r="B111" s="1"/>
      <c r="C111" s="1"/>
      <c r="D111" s="1"/>
      <c r="E111" s="1" t="s">
        <v>107</v>
      </c>
      <c r="F111" s="1"/>
      <c r="G111" s="35">
        <v>1795</v>
      </c>
      <c r="H111" s="35">
        <v>1845</v>
      </c>
      <c r="I111" s="35">
        <v>3000</v>
      </c>
      <c r="J111" s="18">
        <f t="shared" si="14"/>
        <v>-1155</v>
      </c>
      <c r="K111" s="4"/>
      <c r="L111" s="4"/>
      <c r="M111" s="5">
        <v>2175</v>
      </c>
      <c r="N111" s="18">
        <f t="shared" si="17"/>
        <v>725</v>
      </c>
      <c r="O111" s="16">
        <f t="shared" si="13"/>
        <v>2900</v>
      </c>
      <c r="P111" s="17"/>
      <c r="Q111" s="5">
        <v>3000</v>
      </c>
      <c r="R111" s="18">
        <v>3500</v>
      </c>
      <c r="S111" s="48">
        <v>3000</v>
      </c>
    </row>
    <row r="112" spans="1:19" outlineLevel="3" x14ac:dyDescent="0.25">
      <c r="A112" s="1"/>
      <c r="B112" s="1"/>
      <c r="C112" s="1"/>
      <c r="D112" s="1" t="s">
        <v>108</v>
      </c>
      <c r="E112" s="1"/>
      <c r="F112" s="1"/>
      <c r="G112" s="33">
        <f>SUM(G102:G111)</f>
        <v>87230.01999999999</v>
      </c>
      <c r="H112" s="33">
        <f>SUM(H102:H111)</f>
        <v>90246.290000000008</v>
      </c>
      <c r="I112" s="33">
        <f>SUM(I102:I111)</f>
        <v>102500</v>
      </c>
      <c r="J112" s="13">
        <f t="shared" si="14"/>
        <v>-12253.709999999992</v>
      </c>
      <c r="K112" s="4"/>
      <c r="L112" s="4"/>
      <c r="M112" s="3">
        <f>ROUND(SUM(M101:M111),5)</f>
        <v>94062.49</v>
      </c>
      <c r="N112" s="13">
        <f t="shared" si="17"/>
        <v>31354.163333333334</v>
      </c>
      <c r="O112" s="14">
        <f t="shared" si="13"/>
        <v>125416.65333333334</v>
      </c>
      <c r="P112" s="4"/>
      <c r="Q112" s="3">
        <f>ROUND(SUM(Q101:Q111),5)</f>
        <v>103000</v>
      </c>
      <c r="R112" s="13">
        <f t="shared" si="15"/>
        <v>22416.653333333335</v>
      </c>
      <c r="S112" s="42">
        <f>SUM(S103:S111)</f>
        <v>107800</v>
      </c>
    </row>
    <row r="113" spans="1:22" outlineLevel="4" x14ac:dyDescent="0.25">
      <c r="A113" s="1"/>
      <c r="B113" s="1"/>
      <c r="C113" s="1"/>
      <c r="D113" s="1" t="s">
        <v>109</v>
      </c>
      <c r="E113" s="1"/>
      <c r="F113" s="1"/>
      <c r="G113" s="4"/>
      <c r="H113" s="4"/>
      <c r="I113" s="4"/>
      <c r="J113" s="13">
        <f t="shared" si="14"/>
        <v>0</v>
      </c>
      <c r="K113" s="4"/>
      <c r="L113" s="4"/>
      <c r="M113" s="3"/>
      <c r="N113" s="13">
        <f t="shared" si="17"/>
        <v>0</v>
      </c>
      <c r="O113" s="14">
        <f t="shared" si="13"/>
        <v>0</v>
      </c>
      <c r="P113" s="4"/>
      <c r="Q113" s="3"/>
      <c r="R113" s="13">
        <f t="shared" si="15"/>
        <v>0</v>
      </c>
      <c r="S113" s="42"/>
    </row>
    <row r="114" spans="1:22" outlineLevel="4" x14ac:dyDescent="0.25">
      <c r="A114" s="1"/>
      <c r="B114" s="1"/>
      <c r="C114" s="1"/>
      <c r="D114" s="1"/>
      <c r="E114" s="1" t="s">
        <v>110</v>
      </c>
      <c r="F114" s="1"/>
      <c r="G114" s="33">
        <v>78632.72</v>
      </c>
      <c r="H114" s="33">
        <v>88092.37</v>
      </c>
      <c r="I114" s="33">
        <v>100000</v>
      </c>
      <c r="J114" s="13">
        <f t="shared" si="14"/>
        <v>-11907.630000000005</v>
      </c>
      <c r="K114" s="4"/>
      <c r="L114" s="4"/>
      <c r="M114" s="3">
        <v>79876.27</v>
      </c>
      <c r="N114" s="13">
        <f t="shared" si="17"/>
        <v>26625.423333333336</v>
      </c>
      <c r="O114" s="14">
        <f t="shared" si="13"/>
        <v>106501.69333333334</v>
      </c>
      <c r="P114" s="4"/>
      <c r="Q114" s="3">
        <v>164000</v>
      </c>
      <c r="R114" s="13">
        <f t="shared" si="15"/>
        <v>-57498.306666666656</v>
      </c>
      <c r="S114" s="42">
        <v>150000</v>
      </c>
    </row>
    <row r="115" spans="1:22" outlineLevel="4" x14ac:dyDescent="0.25">
      <c r="A115" s="1"/>
      <c r="B115" s="1"/>
      <c r="C115" s="1"/>
      <c r="D115" s="1"/>
      <c r="E115" s="1" t="s">
        <v>111</v>
      </c>
      <c r="F115" s="1"/>
      <c r="G115" s="33"/>
      <c r="H115" s="33"/>
      <c r="I115" s="33">
        <v>500</v>
      </c>
      <c r="J115" s="13">
        <f t="shared" si="14"/>
        <v>-500</v>
      </c>
      <c r="K115" s="4"/>
      <c r="L115" s="4"/>
      <c r="M115" s="3">
        <v>2406</v>
      </c>
      <c r="N115" s="13">
        <f t="shared" si="17"/>
        <v>802</v>
      </c>
      <c r="O115" s="14">
        <f t="shared" si="13"/>
        <v>3208</v>
      </c>
      <c r="P115" s="4"/>
      <c r="Q115" s="3">
        <v>1</v>
      </c>
      <c r="R115" s="13">
        <f t="shared" si="15"/>
        <v>3207</v>
      </c>
      <c r="S115" s="42">
        <v>3000</v>
      </c>
    </row>
    <row r="116" spans="1:22" outlineLevel="4" x14ac:dyDescent="0.25">
      <c r="A116" s="1"/>
      <c r="B116" s="1"/>
      <c r="C116" s="1"/>
      <c r="D116" s="1"/>
      <c r="E116" s="1" t="s">
        <v>112</v>
      </c>
      <c r="F116" s="1"/>
      <c r="G116" s="33"/>
      <c r="H116" s="33"/>
      <c r="I116" s="33">
        <v>1500</v>
      </c>
      <c r="J116" s="13">
        <f t="shared" si="14"/>
        <v>-1500</v>
      </c>
      <c r="K116" s="4"/>
      <c r="L116" s="4"/>
      <c r="M116" s="3">
        <v>775</v>
      </c>
      <c r="N116" s="13">
        <f t="shared" si="17"/>
        <v>258.33333333333337</v>
      </c>
      <c r="O116" s="14">
        <f t="shared" si="13"/>
        <v>1033.3333333333335</v>
      </c>
      <c r="P116" s="4"/>
      <c r="Q116" s="3">
        <v>1</v>
      </c>
      <c r="R116" s="13">
        <f t="shared" si="15"/>
        <v>1032.3333333333335</v>
      </c>
      <c r="S116" s="42">
        <v>1000</v>
      </c>
    </row>
    <row r="117" spans="1:22" outlineLevel="4" x14ac:dyDescent="0.25">
      <c r="A117" s="1"/>
      <c r="B117" s="1"/>
      <c r="C117" s="1"/>
      <c r="D117" s="1"/>
      <c r="E117" s="1" t="s">
        <v>113</v>
      </c>
      <c r="F117" s="1"/>
      <c r="G117" s="33">
        <v>31543.759999999998</v>
      </c>
      <c r="H117" s="33">
        <v>27360.75</v>
      </c>
      <c r="I117" s="33">
        <v>38000</v>
      </c>
      <c r="J117" s="13">
        <f t="shared" si="14"/>
        <v>-10639.25</v>
      </c>
      <c r="K117" s="4"/>
      <c r="L117" s="4"/>
      <c r="M117" s="3">
        <v>19970.5</v>
      </c>
      <c r="N117" s="13">
        <f t="shared" si="17"/>
        <v>6656.833333333333</v>
      </c>
      <c r="O117" s="14">
        <f t="shared" si="13"/>
        <v>26627.333333333332</v>
      </c>
      <c r="P117" s="4"/>
      <c r="Q117" s="3">
        <v>30000</v>
      </c>
      <c r="R117" s="13">
        <f t="shared" si="15"/>
        <v>-3372.6666666666679</v>
      </c>
      <c r="S117" s="42">
        <v>30000</v>
      </c>
    </row>
    <row r="118" spans="1:22" outlineLevel="4" x14ac:dyDescent="0.25">
      <c r="A118" s="1"/>
      <c r="B118" s="1"/>
      <c r="C118" s="1"/>
      <c r="D118" s="1"/>
      <c r="E118" s="1" t="s">
        <v>114</v>
      </c>
      <c r="F118" s="1"/>
      <c r="G118" s="33">
        <v>560</v>
      </c>
      <c r="H118" s="33">
        <v>675</v>
      </c>
      <c r="I118" s="33">
        <v>1000</v>
      </c>
      <c r="J118" s="13">
        <f t="shared" si="14"/>
        <v>-325</v>
      </c>
      <c r="K118" s="4"/>
      <c r="L118" s="4"/>
      <c r="M118" s="3">
        <v>380</v>
      </c>
      <c r="N118" s="13">
        <f t="shared" si="17"/>
        <v>126.66666666666666</v>
      </c>
      <c r="O118" s="14">
        <f t="shared" si="13"/>
        <v>506.66666666666663</v>
      </c>
      <c r="P118" s="4"/>
      <c r="Q118" s="3">
        <v>1000</v>
      </c>
      <c r="R118" s="13">
        <f t="shared" si="15"/>
        <v>-493.33333333333337</v>
      </c>
      <c r="S118" s="42">
        <v>1000</v>
      </c>
    </row>
    <row r="119" spans="1:22" outlineLevel="4" x14ac:dyDescent="0.25">
      <c r="A119" s="1"/>
      <c r="B119" s="1"/>
      <c r="C119" s="1"/>
      <c r="D119" s="1"/>
      <c r="E119" s="1" t="s">
        <v>115</v>
      </c>
      <c r="F119" s="1"/>
      <c r="G119" s="33">
        <v>5157.1899999999996</v>
      </c>
      <c r="H119" s="33">
        <v>7060.34</v>
      </c>
      <c r="I119" s="33">
        <v>8500</v>
      </c>
      <c r="J119" s="13">
        <f t="shared" si="14"/>
        <v>-1439.6599999999999</v>
      </c>
      <c r="K119" s="4"/>
      <c r="L119" s="4"/>
      <c r="M119" s="3">
        <v>3822.09</v>
      </c>
      <c r="N119" s="13">
        <f t="shared" si="17"/>
        <v>1274.03</v>
      </c>
      <c r="O119" s="14">
        <f t="shared" si="13"/>
        <v>5096.12</v>
      </c>
      <c r="P119" s="4"/>
      <c r="Q119" s="3">
        <v>9500</v>
      </c>
      <c r="R119" s="13">
        <f t="shared" si="15"/>
        <v>-4403.88</v>
      </c>
      <c r="S119" s="42">
        <v>9500</v>
      </c>
    </row>
    <row r="120" spans="1:22" outlineLevel="4" x14ac:dyDescent="0.25">
      <c r="A120" s="1"/>
      <c r="B120" s="1"/>
      <c r="C120" s="1"/>
      <c r="D120" s="1"/>
      <c r="E120" s="1" t="s">
        <v>116</v>
      </c>
      <c r="F120" s="1"/>
      <c r="G120" s="33">
        <v>2223.0700000000002</v>
      </c>
      <c r="H120" s="33">
        <v>1242.24</v>
      </c>
      <c r="I120" s="33">
        <v>5000</v>
      </c>
      <c r="J120" s="13">
        <f t="shared" si="14"/>
        <v>-3757.76</v>
      </c>
      <c r="K120" s="4"/>
      <c r="L120" s="4"/>
      <c r="M120" s="3">
        <v>834.17</v>
      </c>
      <c r="N120" s="13">
        <f t="shared" si="17"/>
        <v>278.05666666666667</v>
      </c>
      <c r="O120" s="14">
        <f t="shared" si="13"/>
        <v>1112.2266666666667</v>
      </c>
      <c r="P120" s="4"/>
      <c r="Q120" s="3">
        <v>5000</v>
      </c>
      <c r="R120" s="13">
        <f t="shared" si="15"/>
        <v>-3887.7733333333335</v>
      </c>
      <c r="S120" s="42">
        <v>4000</v>
      </c>
    </row>
    <row r="121" spans="1:22" outlineLevel="4" x14ac:dyDescent="0.25">
      <c r="A121" s="1"/>
      <c r="B121" s="1"/>
      <c r="C121" s="1"/>
      <c r="D121" s="1"/>
      <c r="E121" s="1" t="s">
        <v>117</v>
      </c>
      <c r="F121" s="1"/>
      <c r="G121" s="33">
        <v>80.599999999999994</v>
      </c>
      <c r="H121" s="33"/>
      <c r="I121" s="33">
        <v>2000</v>
      </c>
      <c r="J121" s="13">
        <f t="shared" si="14"/>
        <v>-2000</v>
      </c>
      <c r="K121" s="4"/>
      <c r="L121" s="4"/>
      <c r="M121" s="3">
        <v>0</v>
      </c>
      <c r="N121" s="13">
        <f t="shared" si="17"/>
        <v>0</v>
      </c>
      <c r="O121" s="14">
        <f t="shared" si="13"/>
        <v>0</v>
      </c>
      <c r="P121" s="4"/>
      <c r="Q121" s="3">
        <v>1</v>
      </c>
      <c r="R121" s="13">
        <f t="shared" si="15"/>
        <v>-1</v>
      </c>
      <c r="S121" s="42">
        <v>1</v>
      </c>
    </row>
    <row r="122" spans="1:22" outlineLevel="4" x14ac:dyDescent="0.25">
      <c r="A122" s="1"/>
      <c r="B122" s="1"/>
      <c r="C122" s="1"/>
      <c r="D122" s="1"/>
      <c r="E122" s="1" t="s">
        <v>118</v>
      </c>
      <c r="F122" s="1"/>
      <c r="G122" s="33">
        <v>130</v>
      </c>
      <c r="H122" s="33"/>
      <c r="I122" s="33">
        <v>2000</v>
      </c>
      <c r="J122" s="13">
        <f t="shared" si="14"/>
        <v>-2000</v>
      </c>
      <c r="K122" s="4"/>
      <c r="L122" s="4"/>
      <c r="M122" s="3">
        <v>2082.29</v>
      </c>
      <c r="N122" s="13">
        <f t="shared" si="17"/>
        <v>694.09666666666658</v>
      </c>
      <c r="O122" s="14">
        <f t="shared" si="13"/>
        <v>2776.3866666666663</v>
      </c>
      <c r="P122" s="4"/>
      <c r="Q122" s="3">
        <v>1</v>
      </c>
      <c r="R122" s="13">
        <f t="shared" si="15"/>
        <v>2775.3866666666663</v>
      </c>
      <c r="S122" s="42">
        <v>3000</v>
      </c>
    </row>
    <row r="123" spans="1:22" outlineLevel="4" x14ac:dyDescent="0.25">
      <c r="A123" s="1"/>
      <c r="B123" s="1"/>
      <c r="C123" s="1"/>
      <c r="D123" s="1"/>
      <c r="E123" s="1" t="s">
        <v>119</v>
      </c>
      <c r="F123" s="1"/>
      <c r="G123" s="33">
        <v>190.4</v>
      </c>
      <c r="H123" s="33"/>
      <c r="I123" s="33">
        <v>2000</v>
      </c>
      <c r="J123" s="13">
        <f t="shared" si="14"/>
        <v>-2000</v>
      </c>
      <c r="K123" s="4"/>
      <c r="L123" s="4"/>
      <c r="M123" s="3">
        <v>0</v>
      </c>
      <c r="N123" s="13">
        <f t="shared" si="17"/>
        <v>0</v>
      </c>
      <c r="O123" s="14">
        <f t="shared" si="13"/>
        <v>0</v>
      </c>
      <c r="P123" s="4"/>
      <c r="Q123" s="3">
        <v>1</v>
      </c>
      <c r="R123" s="13">
        <f t="shared" si="15"/>
        <v>-1</v>
      </c>
      <c r="S123" s="42">
        <v>1</v>
      </c>
    </row>
    <row r="124" spans="1:22" outlineLevel="4" x14ac:dyDescent="0.25">
      <c r="A124" s="1"/>
      <c r="B124" s="1"/>
      <c r="C124" s="1"/>
      <c r="D124" s="1"/>
      <c r="E124" s="1" t="s">
        <v>120</v>
      </c>
      <c r="F124" s="1"/>
      <c r="G124" s="33">
        <v>410</v>
      </c>
      <c r="H124" s="33"/>
      <c r="I124" s="33">
        <v>3000</v>
      </c>
      <c r="J124" s="13">
        <f t="shared" si="14"/>
        <v>-3000</v>
      </c>
      <c r="K124" s="4"/>
      <c r="L124" s="4"/>
      <c r="M124" s="3">
        <v>400</v>
      </c>
      <c r="N124" s="13">
        <f t="shared" si="17"/>
        <v>133.33333333333331</v>
      </c>
      <c r="O124" s="14">
        <f t="shared" si="13"/>
        <v>533.33333333333326</v>
      </c>
      <c r="P124" s="4"/>
      <c r="Q124" s="3">
        <v>1</v>
      </c>
      <c r="R124" s="13">
        <f t="shared" si="15"/>
        <v>532.33333333333326</v>
      </c>
      <c r="S124" s="42">
        <v>1</v>
      </c>
      <c r="T124" s="38"/>
      <c r="U124" s="38"/>
      <c r="V124" s="38"/>
    </row>
    <row r="125" spans="1:22" outlineLevel="4" x14ac:dyDescent="0.25">
      <c r="A125" s="1"/>
      <c r="B125" s="1"/>
      <c r="C125" s="1"/>
      <c r="D125" s="1"/>
      <c r="E125" s="1" t="s">
        <v>121</v>
      </c>
      <c r="F125" s="1"/>
      <c r="G125" s="33"/>
      <c r="H125" s="33">
        <v>828.38</v>
      </c>
      <c r="I125" s="33">
        <v>1000</v>
      </c>
      <c r="J125" s="13">
        <f t="shared" si="14"/>
        <v>-171.62</v>
      </c>
      <c r="K125" s="4"/>
      <c r="L125" s="4"/>
      <c r="M125" s="3">
        <v>300</v>
      </c>
      <c r="N125" s="13">
        <f t="shared" si="17"/>
        <v>100</v>
      </c>
      <c r="O125" s="14">
        <f t="shared" ref="O125:O168" si="18">SUM(M125:N125)</f>
        <v>400</v>
      </c>
      <c r="P125" s="4"/>
      <c r="Q125" s="3">
        <v>1500</v>
      </c>
      <c r="R125" s="13">
        <f t="shared" si="15"/>
        <v>-1100</v>
      </c>
      <c r="S125" s="42">
        <v>1500</v>
      </c>
    </row>
    <row r="126" spans="1:22" outlineLevel="4" x14ac:dyDescent="0.25">
      <c r="A126" s="1"/>
      <c r="B126" s="1"/>
      <c r="C126" s="1"/>
      <c r="D126" s="1"/>
      <c r="E126" s="1" t="s">
        <v>122</v>
      </c>
      <c r="F126" s="1"/>
      <c r="G126" s="33">
        <v>27555.26</v>
      </c>
      <c r="H126" s="33">
        <v>40241.11</v>
      </c>
      <c r="I126" s="33">
        <v>20000</v>
      </c>
      <c r="J126" s="13">
        <f t="shared" si="14"/>
        <v>20241.11</v>
      </c>
      <c r="K126" s="4"/>
      <c r="L126" s="4"/>
      <c r="M126" s="3">
        <v>2181.23</v>
      </c>
      <c r="N126" s="13">
        <f t="shared" si="17"/>
        <v>727.0766666666666</v>
      </c>
      <c r="O126" s="14">
        <f t="shared" si="18"/>
        <v>2908.3066666666664</v>
      </c>
      <c r="P126" s="4"/>
      <c r="Q126" s="3">
        <v>40000</v>
      </c>
      <c r="R126" s="13">
        <f t="shared" si="15"/>
        <v>-37091.693333333336</v>
      </c>
      <c r="S126" s="42">
        <v>25000</v>
      </c>
    </row>
    <row r="127" spans="1:22" outlineLevel="4" x14ac:dyDescent="0.25">
      <c r="A127" s="1"/>
      <c r="B127" s="1"/>
      <c r="C127" s="1"/>
      <c r="D127" s="1"/>
      <c r="E127" s="1" t="s">
        <v>123</v>
      </c>
      <c r="F127" s="1"/>
      <c r="G127" s="33"/>
      <c r="H127" s="33"/>
      <c r="I127" s="33">
        <v>5000</v>
      </c>
      <c r="J127" s="13">
        <f t="shared" si="14"/>
        <v>-5000</v>
      </c>
      <c r="K127" s="4"/>
      <c r="L127" s="4"/>
      <c r="M127" s="3">
        <v>0</v>
      </c>
      <c r="N127" s="13">
        <f t="shared" si="17"/>
        <v>0</v>
      </c>
      <c r="O127" s="14">
        <f t="shared" si="18"/>
        <v>0</v>
      </c>
      <c r="P127" s="4"/>
      <c r="Q127" s="3">
        <v>1</v>
      </c>
      <c r="R127" s="13">
        <f t="shared" si="15"/>
        <v>-1</v>
      </c>
      <c r="S127" s="42">
        <v>1</v>
      </c>
    </row>
    <row r="128" spans="1:22" outlineLevel="4" x14ac:dyDescent="0.25">
      <c r="A128" s="1"/>
      <c r="B128" s="1"/>
      <c r="C128" s="1"/>
      <c r="D128" s="1"/>
      <c r="E128" s="1" t="s">
        <v>124</v>
      </c>
      <c r="F128" s="1"/>
      <c r="G128" s="33"/>
      <c r="H128" s="33"/>
      <c r="I128" s="33">
        <v>500</v>
      </c>
      <c r="J128" s="13">
        <f t="shared" si="14"/>
        <v>-500</v>
      </c>
      <c r="K128" s="4"/>
      <c r="L128" s="4"/>
      <c r="M128" s="3">
        <v>0</v>
      </c>
      <c r="N128" s="13">
        <f t="shared" si="17"/>
        <v>0</v>
      </c>
      <c r="O128" s="14">
        <f t="shared" si="18"/>
        <v>0</v>
      </c>
      <c r="P128" s="4"/>
      <c r="Q128" s="3">
        <v>500</v>
      </c>
      <c r="R128" s="13">
        <f t="shared" si="15"/>
        <v>-500</v>
      </c>
      <c r="S128" s="42">
        <v>250</v>
      </c>
    </row>
    <row r="129" spans="1:19" outlineLevel="4" x14ac:dyDescent="0.25">
      <c r="A129" s="1"/>
      <c r="B129" s="1"/>
      <c r="C129" s="1"/>
      <c r="D129" s="1"/>
      <c r="E129" s="1" t="s">
        <v>125</v>
      </c>
      <c r="F129" s="1"/>
      <c r="G129" s="33">
        <v>46518.05</v>
      </c>
      <c r="H129" s="33">
        <v>50761.93</v>
      </c>
      <c r="I129" s="33">
        <v>47782.67</v>
      </c>
      <c r="J129" s="13">
        <f t="shared" si="14"/>
        <v>2979.260000000002</v>
      </c>
      <c r="K129" s="4"/>
      <c r="L129" s="4"/>
      <c r="M129" s="3">
        <v>39953.599999999999</v>
      </c>
      <c r="N129" s="13">
        <f t="shared" si="17"/>
        <v>13317.866666666665</v>
      </c>
      <c r="O129" s="14">
        <f t="shared" si="18"/>
        <v>53271.46666666666</v>
      </c>
      <c r="P129" s="4"/>
      <c r="Q129" s="3">
        <v>51956.52</v>
      </c>
      <c r="R129" s="13">
        <f t="shared" si="15"/>
        <v>1314.9466666666631</v>
      </c>
      <c r="S129" s="42">
        <v>53636.52</v>
      </c>
    </row>
    <row r="130" spans="1:19" outlineLevel="4" x14ac:dyDescent="0.25">
      <c r="A130" s="1"/>
      <c r="B130" s="1"/>
      <c r="C130" s="1"/>
      <c r="D130" s="1"/>
      <c r="E130" s="1" t="s">
        <v>126</v>
      </c>
      <c r="F130" s="1"/>
      <c r="G130" s="33">
        <v>26475.02</v>
      </c>
      <c r="H130" s="33">
        <v>26314.66</v>
      </c>
      <c r="I130" s="33">
        <v>27900</v>
      </c>
      <c r="J130" s="13">
        <f t="shared" si="14"/>
        <v>-1585.3400000000001</v>
      </c>
      <c r="K130" s="4"/>
      <c r="L130" s="4"/>
      <c r="M130" s="3">
        <v>10816.2</v>
      </c>
      <c r="N130" s="13">
        <f t="shared" si="17"/>
        <v>3605.4000000000005</v>
      </c>
      <c r="O130" s="14">
        <f t="shared" si="18"/>
        <v>14421.600000000002</v>
      </c>
      <c r="P130" s="4"/>
      <c r="Q130" s="3">
        <v>16869</v>
      </c>
      <c r="R130" s="13">
        <f t="shared" si="15"/>
        <v>-2447.3999999999978</v>
      </c>
      <c r="S130" s="42">
        <v>13500</v>
      </c>
    </row>
    <row r="131" spans="1:19" outlineLevel="4" x14ac:dyDescent="0.25">
      <c r="A131" s="1"/>
      <c r="B131" s="1"/>
      <c r="C131" s="1"/>
      <c r="D131" s="1"/>
      <c r="E131" s="1" t="s">
        <v>127</v>
      </c>
      <c r="F131" s="1"/>
      <c r="G131" s="33">
        <v>22500.14</v>
      </c>
      <c r="H131" s="33">
        <v>19125.77</v>
      </c>
      <c r="I131" s="33">
        <v>23400</v>
      </c>
      <c r="J131" s="13">
        <f t="shared" si="14"/>
        <v>-4274.2299999999996</v>
      </c>
      <c r="K131" s="4"/>
      <c r="L131" s="4"/>
      <c r="M131" s="3">
        <v>17307.8</v>
      </c>
      <c r="N131" s="13">
        <f t="shared" si="17"/>
        <v>5769.2666666666664</v>
      </c>
      <c r="O131" s="14">
        <f t="shared" si="18"/>
        <v>23077.066666666666</v>
      </c>
      <c r="P131" s="4"/>
      <c r="Q131" s="3">
        <v>22500</v>
      </c>
      <c r="R131" s="13">
        <f t="shared" si="15"/>
        <v>577.0666666666657</v>
      </c>
      <c r="S131" s="42">
        <v>23400</v>
      </c>
    </row>
    <row r="132" spans="1:19" outlineLevel="4" x14ac:dyDescent="0.25">
      <c r="A132" s="1"/>
      <c r="B132" s="1"/>
      <c r="C132" s="1"/>
      <c r="D132" s="1"/>
      <c r="E132" s="1" t="s">
        <v>128</v>
      </c>
      <c r="F132" s="1"/>
      <c r="G132" s="33"/>
      <c r="H132" s="33"/>
      <c r="I132" s="33"/>
      <c r="J132" s="13">
        <f t="shared" si="14"/>
        <v>0</v>
      </c>
      <c r="K132" s="4"/>
      <c r="L132" s="4"/>
      <c r="M132" s="3">
        <v>2694.87</v>
      </c>
      <c r="N132" s="13">
        <f t="shared" si="17"/>
        <v>898.29</v>
      </c>
      <c r="O132" s="14">
        <f t="shared" si="18"/>
        <v>3593.16</v>
      </c>
      <c r="P132" s="4"/>
      <c r="Q132" s="3"/>
      <c r="R132" s="13">
        <f t="shared" si="15"/>
        <v>3593.16</v>
      </c>
      <c r="S132" s="42">
        <v>3000</v>
      </c>
    </row>
    <row r="133" spans="1:19" outlineLevel="4" x14ac:dyDescent="0.25">
      <c r="A133" s="1"/>
      <c r="B133" s="1"/>
      <c r="C133" s="1"/>
      <c r="D133" s="1"/>
      <c r="E133" s="1" t="s">
        <v>129</v>
      </c>
      <c r="F133" s="1"/>
      <c r="G133" s="33">
        <v>10806.59</v>
      </c>
      <c r="H133" s="33">
        <v>9874.57</v>
      </c>
      <c r="I133" s="33">
        <v>11102</v>
      </c>
      <c r="J133" s="13">
        <f t="shared" si="14"/>
        <v>-1227.4300000000003</v>
      </c>
      <c r="K133" s="4"/>
      <c r="L133" s="4"/>
      <c r="M133" s="3">
        <v>7809.85</v>
      </c>
      <c r="N133" s="13">
        <f t="shared" si="17"/>
        <v>2603.2833333333338</v>
      </c>
      <c r="O133" s="14">
        <f t="shared" si="18"/>
        <v>10413.133333333335</v>
      </c>
      <c r="P133" s="4"/>
      <c r="Q133" s="3">
        <v>11102</v>
      </c>
      <c r="R133" s="13">
        <f t="shared" si="15"/>
        <v>-688.86666666666497</v>
      </c>
      <c r="S133" s="42">
        <v>10313.49</v>
      </c>
    </row>
    <row r="134" spans="1:19" outlineLevel="4" x14ac:dyDescent="0.25">
      <c r="A134" s="1"/>
      <c r="B134" s="1"/>
      <c r="C134" s="1"/>
      <c r="D134" s="1"/>
      <c r="E134" s="1" t="s">
        <v>130</v>
      </c>
      <c r="F134" s="1"/>
      <c r="G134" s="33"/>
      <c r="H134" s="33">
        <v>-330.54</v>
      </c>
      <c r="I134" s="33"/>
      <c r="J134" s="13">
        <f t="shared" si="14"/>
        <v>-330.54</v>
      </c>
      <c r="K134" s="4"/>
      <c r="L134" s="4"/>
      <c r="M134" s="3">
        <v>0</v>
      </c>
      <c r="N134" s="13">
        <f t="shared" si="17"/>
        <v>0</v>
      </c>
      <c r="O134" s="14">
        <f t="shared" si="18"/>
        <v>0</v>
      </c>
      <c r="P134" s="4"/>
      <c r="Q134" s="3"/>
      <c r="R134" s="13">
        <f t="shared" si="15"/>
        <v>0</v>
      </c>
      <c r="S134" s="42"/>
    </row>
    <row r="135" spans="1:19" outlineLevel="4" x14ac:dyDescent="0.25">
      <c r="A135" s="1"/>
      <c r="B135" s="1"/>
      <c r="C135" s="1"/>
      <c r="D135" s="1"/>
      <c r="E135" s="1" t="s">
        <v>131</v>
      </c>
      <c r="F135" s="1"/>
      <c r="G135" s="33">
        <v>15178.77</v>
      </c>
      <c r="H135" s="33">
        <v>11825</v>
      </c>
      <c r="I135" s="33">
        <v>18000</v>
      </c>
      <c r="J135" s="13">
        <f t="shared" si="14"/>
        <v>-6175</v>
      </c>
      <c r="K135" s="4"/>
      <c r="L135" s="4"/>
      <c r="M135" s="3">
        <v>15366.02</v>
      </c>
      <c r="N135" s="13">
        <f t="shared" si="17"/>
        <v>5122.0066666666671</v>
      </c>
      <c r="O135" s="14">
        <f t="shared" si="18"/>
        <v>20488.026666666668</v>
      </c>
      <c r="P135" s="4"/>
      <c r="Q135" s="3">
        <v>24000</v>
      </c>
      <c r="R135" s="13">
        <f t="shared" si="15"/>
        <v>-3511.9733333333315</v>
      </c>
      <c r="S135" s="42">
        <v>20000</v>
      </c>
    </row>
    <row r="136" spans="1:19" ht="15.75" outlineLevel="4" thickBot="1" x14ac:dyDescent="0.3">
      <c r="A136" s="1"/>
      <c r="B136" s="1"/>
      <c r="C136" s="1"/>
      <c r="D136" s="1"/>
      <c r="E136" s="1" t="s">
        <v>132</v>
      </c>
      <c r="F136" s="1"/>
      <c r="G136" s="35">
        <v>13950.04</v>
      </c>
      <c r="H136" s="35">
        <v>14882.79</v>
      </c>
      <c r="I136" s="35">
        <v>14700</v>
      </c>
      <c r="J136" s="18">
        <f t="shared" si="14"/>
        <v>182.79000000000087</v>
      </c>
      <c r="K136" s="4"/>
      <c r="L136" s="4"/>
      <c r="M136" s="5">
        <v>12073.8</v>
      </c>
      <c r="N136" s="18">
        <f t="shared" si="17"/>
        <v>4024.6</v>
      </c>
      <c r="O136" s="16">
        <f t="shared" si="18"/>
        <v>16098.4</v>
      </c>
      <c r="P136" s="17"/>
      <c r="Q136" s="5">
        <v>15696</v>
      </c>
      <c r="R136" s="18">
        <f t="shared" si="15"/>
        <v>402.39999999999964</v>
      </c>
      <c r="S136" s="48">
        <v>15100.8</v>
      </c>
    </row>
    <row r="137" spans="1:19" outlineLevel="3" x14ac:dyDescent="0.25">
      <c r="A137" s="1"/>
      <c r="B137" s="1"/>
      <c r="C137" s="1"/>
      <c r="D137" s="1" t="s">
        <v>133</v>
      </c>
      <c r="E137" s="1"/>
      <c r="F137" s="1"/>
      <c r="G137" s="14">
        <f>SUM(G114:G136)</f>
        <v>281911.60999999993</v>
      </c>
      <c r="H137" s="14">
        <f t="shared" ref="H137:I137" si="19">SUM(H114:H136)</f>
        <v>297954.37</v>
      </c>
      <c r="I137" s="14">
        <f t="shared" si="19"/>
        <v>332884.67</v>
      </c>
      <c r="J137" s="13">
        <f t="shared" ref="J137:J171" si="20">(H137-I137)</f>
        <v>-34930.299999999988</v>
      </c>
      <c r="K137" s="4"/>
      <c r="L137" s="4"/>
      <c r="M137" s="3">
        <f>ROUND(SUM(M113:M136),5)</f>
        <v>219049.69</v>
      </c>
      <c r="N137" s="13">
        <f t="shared" si="17"/>
        <v>73016.563333333339</v>
      </c>
      <c r="O137" s="14">
        <f t="shared" si="18"/>
        <v>292066.25333333336</v>
      </c>
      <c r="P137" s="4"/>
      <c r="Q137" s="3">
        <f>ROUND(SUM(Q113:Q136),5)</f>
        <v>393630.52</v>
      </c>
      <c r="R137" s="13">
        <f t="shared" ref="R137:R168" si="21">(O137-Q137)</f>
        <v>-101564.26666666666</v>
      </c>
      <c r="S137" s="3">
        <f>ROUND(SUM(S113:S136),5)</f>
        <v>367204.81</v>
      </c>
    </row>
    <row r="138" spans="1:19" outlineLevel="4" x14ac:dyDescent="0.25">
      <c r="A138" s="1"/>
      <c r="B138" s="1"/>
      <c r="C138" s="1"/>
      <c r="D138" s="1" t="s">
        <v>134</v>
      </c>
      <c r="E138" s="1"/>
      <c r="F138" s="1"/>
      <c r="G138" s="4"/>
      <c r="H138" s="4"/>
      <c r="I138" s="4"/>
      <c r="J138" s="13">
        <f t="shared" si="20"/>
        <v>0</v>
      </c>
      <c r="K138" s="4"/>
      <c r="L138" s="4"/>
      <c r="M138" s="3"/>
      <c r="N138" s="13">
        <f t="shared" si="17"/>
        <v>0</v>
      </c>
      <c r="O138" s="14">
        <f t="shared" si="18"/>
        <v>0</v>
      </c>
      <c r="P138" s="4"/>
      <c r="Q138" s="3"/>
      <c r="R138" s="13">
        <f t="shared" si="21"/>
        <v>0</v>
      </c>
      <c r="S138" s="42"/>
    </row>
    <row r="139" spans="1:19" outlineLevel="4" x14ac:dyDescent="0.25">
      <c r="A139" s="1"/>
      <c r="B139" s="1"/>
      <c r="C139" s="1"/>
      <c r="D139" s="1"/>
      <c r="E139" s="1" t="s">
        <v>135</v>
      </c>
      <c r="F139" s="1"/>
      <c r="G139" s="33">
        <v>16613.38</v>
      </c>
      <c r="H139" s="33">
        <v>18129.41</v>
      </c>
      <c r="I139" s="33">
        <v>17065.240000000002</v>
      </c>
      <c r="J139" s="13">
        <f t="shared" si="20"/>
        <v>1064.1699999999983</v>
      </c>
      <c r="K139" s="4"/>
      <c r="L139" s="4"/>
      <c r="M139" s="3">
        <v>14269.2</v>
      </c>
      <c r="N139" s="13">
        <f t="shared" si="17"/>
        <v>4756.3999999999996</v>
      </c>
      <c r="O139" s="14">
        <f t="shared" si="18"/>
        <v>19025.599999999999</v>
      </c>
      <c r="P139" s="4"/>
      <c r="Q139" s="3">
        <v>18555.900000000001</v>
      </c>
      <c r="R139" s="13">
        <f t="shared" si="21"/>
        <v>469.69999999999709</v>
      </c>
      <c r="S139" s="42">
        <v>19155.900000000001</v>
      </c>
    </row>
    <row r="140" spans="1:19" outlineLevel="4" x14ac:dyDescent="0.25">
      <c r="A140" s="1"/>
      <c r="B140" s="1"/>
      <c r="C140" s="1"/>
      <c r="D140" s="1"/>
      <c r="E140" s="1" t="s">
        <v>136</v>
      </c>
      <c r="F140" s="1"/>
      <c r="G140" s="33">
        <v>17649.84</v>
      </c>
      <c r="H140" s="33">
        <v>17209.22</v>
      </c>
      <c r="I140" s="33">
        <v>18600</v>
      </c>
      <c r="J140" s="13">
        <f t="shared" si="20"/>
        <v>-1390.7799999999988</v>
      </c>
      <c r="K140" s="4"/>
      <c r="L140" s="4"/>
      <c r="M140" s="3">
        <v>7210.8</v>
      </c>
      <c r="N140" s="13">
        <f t="shared" si="17"/>
        <v>2403.6000000000004</v>
      </c>
      <c r="O140" s="14">
        <f t="shared" si="18"/>
        <v>9614.4000000000015</v>
      </c>
      <c r="P140" s="4"/>
      <c r="Q140" s="3">
        <v>11246</v>
      </c>
      <c r="R140" s="13">
        <f t="shared" si="21"/>
        <v>-1631.5999999999985</v>
      </c>
      <c r="S140" s="42">
        <v>9000</v>
      </c>
    </row>
    <row r="141" spans="1:19" outlineLevel="4" x14ac:dyDescent="0.25">
      <c r="A141" s="1"/>
      <c r="B141" s="1"/>
      <c r="C141" s="1"/>
      <c r="D141" s="1"/>
      <c r="E141" s="1" t="s">
        <v>137</v>
      </c>
      <c r="F141" s="1"/>
      <c r="G141" s="33">
        <v>15000.12</v>
      </c>
      <c r="H141" s="33">
        <v>12416.94</v>
      </c>
      <c r="I141" s="33">
        <v>15600</v>
      </c>
      <c r="J141" s="13">
        <f t="shared" si="20"/>
        <v>-3183.0599999999995</v>
      </c>
      <c r="K141" s="4"/>
      <c r="L141" s="4"/>
      <c r="M141" s="3">
        <v>11538.4</v>
      </c>
      <c r="N141" s="13">
        <f t="shared" si="17"/>
        <v>3846.1333333333332</v>
      </c>
      <c r="O141" s="14">
        <f t="shared" si="18"/>
        <v>15384.533333333333</v>
      </c>
      <c r="P141" s="4"/>
      <c r="Q141" s="3">
        <v>15000</v>
      </c>
      <c r="R141" s="13">
        <f t="shared" si="21"/>
        <v>384.53333333333285</v>
      </c>
      <c r="S141" s="42">
        <v>15600</v>
      </c>
    </row>
    <row r="142" spans="1:19" outlineLevel="4" x14ac:dyDescent="0.25">
      <c r="A142" s="1"/>
      <c r="B142" s="1"/>
      <c r="C142" s="1"/>
      <c r="D142" s="1"/>
      <c r="E142" s="1" t="s">
        <v>138</v>
      </c>
      <c r="F142" s="1"/>
      <c r="G142" s="33">
        <v>5721.04</v>
      </c>
      <c r="H142" s="33">
        <v>5227.47</v>
      </c>
      <c r="I142" s="33">
        <v>5877</v>
      </c>
      <c r="J142" s="13">
        <f t="shared" si="20"/>
        <v>-649.52999999999975</v>
      </c>
      <c r="K142" s="4"/>
      <c r="L142" s="4"/>
      <c r="M142" s="3">
        <v>4134.3599999999997</v>
      </c>
      <c r="N142" s="13">
        <f t="shared" si="17"/>
        <v>1378.12</v>
      </c>
      <c r="O142" s="14">
        <f t="shared" si="18"/>
        <v>5512.48</v>
      </c>
      <c r="P142" s="4"/>
      <c r="Q142" s="3">
        <v>4646.68</v>
      </c>
      <c r="R142" s="13">
        <f t="shared" si="21"/>
        <v>865.79999999999927</v>
      </c>
      <c r="S142" s="42">
        <v>5460.08</v>
      </c>
    </row>
    <row r="143" spans="1:19" outlineLevel="4" x14ac:dyDescent="0.25">
      <c r="A143" s="1"/>
      <c r="B143" s="1"/>
      <c r="C143" s="1"/>
      <c r="D143" s="1"/>
      <c r="E143" s="1" t="s">
        <v>139</v>
      </c>
      <c r="F143" s="1"/>
      <c r="G143" s="33">
        <v>0</v>
      </c>
      <c r="H143" s="33">
        <v>-174.97</v>
      </c>
      <c r="I143" s="33"/>
      <c r="J143" s="13">
        <f t="shared" si="20"/>
        <v>-174.97</v>
      </c>
      <c r="K143" s="4"/>
      <c r="L143" s="4"/>
      <c r="M143" s="3">
        <v>0</v>
      </c>
      <c r="N143" s="13">
        <f t="shared" si="17"/>
        <v>0</v>
      </c>
      <c r="O143" s="14">
        <f t="shared" si="18"/>
        <v>0</v>
      </c>
      <c r="P143" s="4"/>
      <c r="Q143" s="3"/>
      <c r="R143" s="13">
        <f t="shared" si="21"/>
        <v>0</v>
      </c>
      <c r="S143" s="42"/>
    </row>
    <row r="144" spans="1:19" outlineLevel="4" x14ac:dyDescent="0.25">
      <c r="A144" s="1"/>
      <c r="B144" s="1"/>
      <c r="C144" s="1"/>
      <c r="D144" s="1"/>
      <c r="E144" s="1" t="s">
        <v>140</v>
      </c>
      <c r="F144" s="1"/>
      <c r="G144" s="33">
        <f>527.16+9299.94</f>
        <v>9827.1</v>
      </c>
      <c r="H144" s="33">
        <v>9588.19</v>
      </c>
      <c r="I144" s="33">
        <v>9800</v>
      </c>
      <c r="J144" s="13">
        <f t="shared" si="20"/>
        <v>-211.80999999999949</v>
      </c>
      <c r="K144" s="4"/>
      <c r="L144" s="4"/>
      <c r="M144" s="3">
        <v>8049.2</v>
      </c>
      <c r="N144" s="13">
        <f t="shared" si="17"/>
        <v>2683.0666666666666</v>
      </c>
      <c r="O144" s="14">
        <f t="shared" si="18"/>
        <v>10732.266666666666</v>
      </c>
      <c r="P144" s="4"/>
      <c r="Q144" s="3">
        <v>10464</v>
      </c>
      <c r="R144" s="13">
        <f t="shared" si="21"/>
        <v>268.26666666666642</v>
      </c>
      <c r="S144" s="42">
        <v>10067</v>
      </c>
    </row>
    <row r="145" spans="1:19" ht="15.75" outlineLevel="4" thickBot="1" x14ac:dyDescent="0.3">
      <c r="A145" s="1"/>
      <c r="B145" s="1"/>
      <c r="C145" s="1"/>
      <c r="D145" s="1"/>
      <c r="E145" s="1" t="s">
        <v>141</v>
      </c>
      <c r="F145" s="1"/>
      <c r="G145" s="35">
        <v>6165</v>
      </c>
      <c r="H145" s="35">
        <v>6165</v>
      </c>
      <c r="I145" s="35"/>
      <c r="J145" s="18">
        <f t="shared" si="20"/>
        <v>6165</v>
      </c>
      <c r="K145" s="4"/>
      <c r="L145" s="4"/>
      <c r="M145" s="5">
        <v>400</v>
      </c>
      <c r="N145" s="18">
        <f t="shared" si="17"/>
        <v>133.33333333333331</v>
      </c>
      <c r="O145" s="16">
        <f t="shared" si="18"/>
        <v>533.33333333333326</v>
      </c>
      <c r="P145" s="17"/>
      <c r="Q145" s="5">
        <v>7000</v>
      </c>
      <c r="R145" s="18">
        <f t="shared" si="21"/>
        <v>-6466.666666666667</v>
      </c>
      <c r="S145" s="48"/>
    </row>
    <row r="146" spans="1:19" outlineLevel="3" x14ac:dyDescent="0.25">
      <c r="A146" s="1"/>
      <c r="B146" s="1"/>
      <c r="C146" s="1"/>
      <c r="D146" s="1" t="s">
        <v>142</v>
      </c>
      <c r="E146" s="1"/>
      <c r="F146" s="1"/>
      <c r="G146" s="33">
        <f>SUM(G139:G145)</f>
        <v>70976.48000000001</v>
      </c>
      <c r="H146" s="33">
        <f t="shared" ref="H146:I146" si="22">SUM(H139:H145)</f>
        <v>68561.260000000009</v>
      </c>
      <c r="I146" s="33">
        <f t="shared" si="22"/>
        <v>66942.240000000005</v>
      </c>
      <c r="J146" s="13">
        <f t="shared" si="20"/>
        <v>1619.0200000000041</v>
      </c>
      <c r="K146" s="4"/>
      <c r="L146" s="4"/>
      <c r="M146" s="3">
        <f>ROUND(SUM(M138:M145),5)</f>
        <v>45601.96</v>
      </c>
      <c r="N146" s="13">
        <f t="shared" si="17"/>
        <v>15200.653333333332</v>
      </c>
      <c r="O146" s="14">
        <f t="shared" si="18"/>
        <v>60802.613333333327</v>
      </c>
      <c r="P146" s="4"/>
      <c r="Q146" s="3">
        <f>ROUND(SUM(Q138:Q145),5)</f>
        <v>66912.58</v>
      </c>
      <c r="R146" s="13">
        <f t="shared" si="21"/>
        <v>-6109.9666666666744</v>
      </c>
      <c r="S146" s="3">
        <f>ROUND(SUM(S138:S145),5)</f>
        <v>59282.98</v>
      </c>
    </row>
    <row r="147" spans="1:19" outlineLevel="3" x14ac:dyDescent="0.25">
      <c r="A147" s="1"/>
      <c r="B147" s="1"/>
      <c r="C147" s="1"/>
      <c r="D147" s="1" t="s">
        <v>143</v>
      </c>
      <c r="E147" s="1"/>
      <c r="F147" s="1"/>
      <c r="G147" s="33">
        <v>3.5</v>
      </c>
      <c r="H147" s="33">
        <v>13.5</v>
      </c>
      <c r="I147" s="33"/>
      <c r="J147" s="13">
        <f t="shared" si="20"/>
        <v>13.5</v>
      </c>
      <c r="K147" s="4"/>
      <c r="L147" s="4"/>
      <c r="M147" s="3">
        <v>20</v>
      </c>
      <c r="N147" s="13">
        <f t="shared" si="17"/>
        <v>6.666666666666667</v>
      </c>
      <c r="O147" s="14">
        <f t="shared" si="18"/>
        <v>26.666666666666668</v>
      </c>
      <c r="P147" s="4"/>
      <c r="Q147" s="3"/>
      <c r="R147" s="13">
        <f t="shared" si="21"/>
        <v>26.666666666666668</v>
      </c>
      <c r="S147" s="42">
        <v>25</v>
      </c>
    </row>
    <row r="148" spans="1:19" ht="15.75" outlineLevel="3" thickBot="1" x14ac:dyDescent="0.3">
      <c r="A148" s="1"/>
      <c r="B148" s="1"/>
      <c r="C148" s="1"/>
      <c r="D148" s="1" t="s">
        <v>144</v>
      </c>
      <c r="E148" s="1"/>
      <c r="F148" s="1"/>
      <c r="G148" s="35">
        <v>500</v>
      </c>
      <c r="H148" s="35"/>
      <c r="I148" s="35">
        <v>500</v>
      </c>
      <c r="J148" s="18">
        <f t="shared" si="20"/>
        <v>-500</v>
      </c>
      <c r="K148" s="4"/>
      <c r="L148" s="4"/>
      <c r="M148" s="3">
        <v>500</v>
      </c>
      <c r="N148" s="18">
        <f t="shared" si="17"/>
        <v>166.66666666666669</v>
      </c>
      <c r="O148" s="16">
        <f t="shared" si="18"/>
        <v>666.66666666666674</v>
      </c>
      <c r="P148" s="17"/>
      <c r="Q148" s="5"/>
      <c r="R148" s="18">
        <f t="shared" si="21"/>
        <v>666.66666666666674</v>
      </c>
      <c r="S148" s="48">
        <v>500</v>
      </c>
    </row>
    <row r="149" spans="1:19" ht="15.75" outlineLevel="2" thickBot="1" x14ac:dyDescent="0.3">
      <c r="A149" s="1"/>
      <c r="B149" s="1"/>
      <c r="C149" s="1" t="s">
        <v>145</v>
      </c>
      <c r="D149" s="1"/>
      <c r="E149" s="1"/>
      <c r="F149" s="1"/>
      <c r="G149" s="36">
        <f>G40+G59+G100+G112+G137+G146+G147+G148</f>
        <v>1272826.21</v>
      </c>
      <c r="H149" s="36">
        <f>H40+H59+H100+H112+H137+H146+H147+H148</f>
        <v>1357772.2900000003</v>
      </c>
      <c r="I149" s="36">
        <f>I40+I59+I100+I112+I137+I146+I147+I148</f>
        <v>1475970.26</v>
      </c>
      <c r="J149" s="19">
        <f t="shared" si="20"/>
        <v>-118197.96999999974</v>
      </c>
      <c r="K149" s="4"/>
      <c r="L149" s="4"/>
      <c r="M149" s="6">
        <f>ROUND(M20+M40+M59+M100+M112+M137+SUM(M146:M148),5)</f>
        <v>1195499.81</v>
      </c>
      <c r="N149" s="18">
        <f t="shared" si="17"/>
        <v>398499.93666666665</v>
      </c>
      <c r="O149" s="16">
        <f t="shared" si="18"/>
        <v>1593999.7466666666</v>
      </c>
      <c r="P149" s="17"/>
      <c r="Q149" s="5">
        <f>ROUND(Q20+Q40+Q59+Q100+Q112+Q137+SUM(Q146:Q148),5)</f>
        <v>1687696.53</v>
      </c>
      <c r="R149" s="18">
        <f t="shared" si="21"/>
        <v>-93696.783333333442</v>
      </c>
      <c r="S149" s="5">
        <f>ROUND(S20+S40+S59+S100+S112+S137+SUM(S146:S148),5)</f>
        <v>1809283.59</v>
      </c>
    </row>
    <row r="150" spans="1:19" outlineLevel="1" x14ac:dyDescent="0.25">
      <c r="A150" s="1"/>
      <c r="B150" s="1" t="s">
        <v>146</v>
      </c>
      <c r="C150" s="1"/>
      <c r="D150" s="1"/>
      <c r="E150" s="1"/>
      <c r="F150" s="1"/>
      <c r="G150" s="33">
        <f>G19-G149</f>
        <v>468012.0700000003</v>
      </c>
      <c r="H150" s="33">
        <f t="shared" ref="H150:I150" si="23">H19-H149</f>
        <v>471945.07999999961</v>
      </c>
      <c r="I150" s="33">
        <f t="shared" si="23"/>
        <v>353123.22</v>
      </c>
      <c r="J150" s="13">
        <f t="shared" si="20"/>
        <v>118821.85999999964</v>
      </c>
      <c r="K150" s="4"/>
      <c r="L150" s="4"/>
      <c r="M150" s="3">
        <f>ROUND(M5+M19-M149,5)</f>
        <v>418230.67</v>
      </c>
      <c r="N150" s="13">
        <f t="shared" si="17"/>
        <v>139410.22333333333</v>
      </c>
      <c r="O150" s="14">
        <f t="shared" si="18"/>
        <v>557640.89333333331</v>
      </c>
      <c r="P150" s="4"/>
      <c r="Q150" s="3">
        <f>ROUND(Q5+Q19-Q149,5)</f>
        <v>465635.82</v>
      </c>
      <c r="R150" s="13">
        <f t="shared" si="21"/>
        <v>92005.073333333305</v>
      </c>
      <c r="S150" s="3">
        <f>ROUND(S5+S19-S149,5)</f>
        <v>557035.51</v>
      </c>
    </row>
    <row r="151" spans="1:19" outlineLevel="2" x14ac:dyDescent="0.25">
      <c r="A151" s="1"/>
      <c r="B151" s="1" t="s">
        <v>147</v>
      </c>
      <c r="C151" s="1"/>
      <c r="D151" s="1"/>
      <c r="E151" s="1"/>
      <c r="F151" s="1"/>
      <c r="G151" s="33"/>
      <c r="H151" s="33"/>
      <c r="I151" s="33"/>
      <c r="J151" s="13">
        <f t="shared" si="20"/>
        <v>0</v>
      </c>
      <c r="K151" s="4"/>
      <c r="L151" s="4"/>
      <c r="M151" s="3"/>
      <c r="N151" s="13">
        <f t="shared" si="17"/>
        <v>0</v>
      </c>
      <c r="O151" s="14">
        <f t="shared" si="18"/>
        <v>0</v>
      </c>
      <c r="P151" s="4"/>
      <c r="Q151" s="3"/>
      <c r="R151" s="13">
        <f t="shared" si="21"/>
        <v>0</v>
      </c>
      <c r="S151" s="42"/>
    </row>
    <row r="152" spans="1:19" outlineLevel="3" x14ac:dyDescent="0.25">
      <c r="A152" s="1"/>
      <c r="B152" s="1"/>
      <c r="C152" s="1" t="s">
        <v>148</v>
      </c>
      <c r="D152" s="1"/>
      <c r="E152" s="1"/>
      <c r="F152" s="1"/>
      <c r="G152" s="33"/>
      <c r="H152" s="33"/>
      <c r="I152" s="33"/>
      <c r="J152" s="13">
        <f t="shared" si="20"/>
        <v>0</v>
      </c>
      <c r="K152" s="4"/>
      <c r="L152" s="4"/>
      <c r="M152" s="3"/>
      <c r="N152" s="13">
        <f t="shared" si="17"/>
        <v>0</v>
      </c>
      <c r="O152" s="14">
        <f t="shared" si="18"/>
        <v>0</v>
      </c>
      <c r="P152" s="4"/>
      <c r="Q152" s="3"/>
      <c r="R152" s="13">
        <f t="shared" si="21"/>
        <v>0</v>
      </c>
      <c r="S152" s="42"/>
    </row>
    <row r="153" spans="1:19" ht="15.75" outlineLevel="3" thickBot="1" x14ac:dyDescent="0.3">
      <c r="A153" s="1"/>
      <c r="B153" s="1"/>
      <c r="C153" s="1"/>
      <c r="D153" s="1" t="s">
        <v>149</v>
      </c>
      <c r="E153" s="1"/>
      <c r="F153" s="1"/>
      <c r="G153" s="35">
        <v>267.63</v>
      </c>
      <c r="H153" s="35">
        <v>217.31</v>
      </c>
      <c r="I153" s="35">
        <v>250</v>
      </c>
      <c r="J153" s="18">
        <f t="shared" si="20"/>
        <v>-32.69</v>
      </c>
      <c r="K153" s="4"/>
      <c r="L153" s="4"/>
      <c r="M153" s="5">
        <v>984.65</v>
      </c>
      <c r="N153" s="18">
        <f t="shared" si="17"/>
        <v>328.21666666666664</v>
      </c>
      <c r="O153" s="16">
        <f t="shared" si="18"/>
        <v>1312.8666666666666</v>
      </c>
      <c r="P153" s="17"/>
      <c r="Q153" s="5">
        <v>250</v>
      </c>
      <c r="R153" s="18">
        <f t="shared" si="21"/>
        <v>1062.8666666666666</v>
      </c>
      <c r="S153" s="48">
        <v>1300</v>
      </c>
    </row>
    <row r="154" spans="1:19" outlineLevel="2" x14ac:dyDescent="0.25">
      <c r="A154" s="1"/>
      <c r="B154" s="1"/>
      <c r="C154" s="1" t="s">
        <v>150</v>
      </c>
      <c r="D154" s="1"/>
      <c r="E154" s="1"/>
      <c r="F154" s="1"/>
      <c r="G154" s="33">
        <f>G153</f>
        <v>267.63</v>
      </c>
      <c r="H154" s="33">
        <f>H153</f>
        <v>217.31</v>
      </c>
      <c r="I154" s="33">
        <f>I153</f>
        <v>250</v>
      </c>
      <c r="J154" s="13">
        <f t="shared" si="20"/>
        <v>-32.69</v>
      </c>
      <c r="K154" s="4"/>
      <c r="L154" s="4"/>
      <c r="M154" s="3">
        <f>ROUND(SUM(M152:M153),5)</f>
        <v>984.65</v>
      </c>
      <c r="N154" s="13">
        <f t="shared" si="17"/>
        <v>328.21666666666664</v>
      </c>
      <c r="O154" s="14">
        <f t="shared" si="18"/>
        <v>1312.8666666666666</v>
      </c>
      <c r="P154" s="4"/>
      <c r="Q154" s="3">
        <f>ROUND(SUM(Q152:Q153),5)</f>
        <v>250</v>
      </c>
      <c r="R154" s="13">
        <f t="shared" si="21"/>
        <v>1062.8666666666666</v>
      </c>
      <c r="S154" s="3">
        <f>ROUND(SUM(S152:S153),5)</f>
        <v>1300</v>
      </c>
    </row>
    <row r="155" spans="1:19" outlineLevel="3" x14ac:dyDescent="0.25">
      <c r="A155" s="1"/>
      <c r="B155" s="1"/>
      <c r="C155" s="1" t="s">
        <v>151</v>
      </c>
      <c r="D155" s="1"/>
      <c r="E155" s="1"/>
      <c r="F155" s="1"/>
      <c r="G155" s="33"/>
      <c r="H155" s="33"/>
      <c r="I155" s="33"/>
      <c r="J155" s="13">
        <f t="shared" si="20"/>
        <v>0</v>
      </c>
      <c r="K155" s="4"/>
      <c r="L155" s="4"/>
      <c r="M155" s="3"/>
      <c r="N155" s="13">
        <f t="shared" si="17"/>
        <v>0</v>
      </c>
      <c r="O155" s="14">
        <f t="shared" si="18"/>
        <v>0</v>
      </c>
      <c r="P155" s="4"/>
      <c r="Q155" s="3"/>
      <c r="R155" s="13">
        <f t="shared" si="21"/>
        <v>0</v>
      </c>
      <c r="S155" s="42"/>
    </row>
    <row r="156" spans="1:19" outlineLevel="3" x14ac:dyDescent="0.25">
      <c r="A156" s="1"/>
      <c r="B156" s="1"/>
      <c r="C156" s="1"/>
      <c r="D156" s="1" t="s">
        <v>152</v>
      </c>
      <c r="E156" s="1"/>
      <c r="F156" s="1"/>
      <c r="G156" s="33"/>
      <c r="H156" s="33"/>
      <c r="I156" s="33">
        <v>300</v>
      </c>
      <c r="J156" s="13">
        <f t="shared" si="20"/>
        <v>-300</v>
      </c>
      <c r="K156" s="4"/>
      <c r="L156" s="4"/>
      <c r="M156" s="3">
        <v>1526</v>
      </c>
      <c r="N156" s="13">
        <f t="shared" si="17"/>
        <v>508.66666666666663</v>
      </c>
      <c r="O156" s="14">
        <f t="shared" si="18"/>
        <v>2034.6666666666665</v>
      </c>
      <c r="P156" s="4"/>
      <c r="Q156" s="3">
        <v>300</v>
      </c>
      <c r="R156" s="13">
        <f t="shared" si="21"/>
        <v>1734.6666666666665</v>
      </c>
      <c r="S156" s="42">
        <v>1500</v>
      </c>
    </row>
    <row r="157" spans="1:19" outlineLevel="4" x14ac:dyDescent="0.25">
      <c r="A157" s="1"/>
      <c r="B157" s="1"/>
      <c r="C157" s="1"/>
      <c r="D157" s="1" t="s">
        <v>153</v>
      </c>
      <c r="E157" s="1"/>
      <c r="F157" s="1"/>
      <c r="G157" s="33"/>
      <c r="H157" s="33"/>
      <c r="I157" s="33"/>
      <c r="J157" s="13">
        <f t="shared" si="20"/>
        <v>0</v>
      </c>
      <c r="K157" s="4"/>
      <c r="L157" s="4"/>
      <c r="M157" s="3"/>
      <c r="N157" s="13">
        <f t="shared" si="17"/>
        <v>0</v>
      </c>
      <c r="O157" s="14">
        <f t="shared" si="18"/>
        <v>0</v>
      </c>
      <c r="P157" s="4"/>
      <c r="Q157" s="3"/>
      <c r="R157" s="13">
        <f t="shared" si="21"/>
        <v>0</v>
      </c>
      <c r="S157" s="42"/>
    </row>
    <row r="158" spans="1:19" outlineLevel="4" x14ac:dyDescent="0.25">
      <c r="A158" s="1"/>
      <c r="B158" s="1"/>
      <c r="C158" s="1"/>
      <c r="D158" s="1"/>
      <c r="E158" s="1" t="s">
        <v>154</v>
      </c>
      <c r="F158" s="1"/>
      <c r="G158" s="33">
        <v>471</v>
      </c>
      <c r="H158" s="33">
        <v>471</v>
      </c>
      <c r="I158" s="33">
        <v>471</v>
      </c>
      <c r="J158" s="13">
        <f t="shared" si="20"/>
        <v>0</v>
      </c>
      <c r="K158" s="4"/>
      <c r="L158" s="4"/>
      <c r="M158" s="3">
        <v>474.5</v>
      </c>
      <c r="N158" s="13">
        <f t="shared" si="17"/>
        <v>158.16666666666666</v>
      </c>
      <c r="O158" s="14">
        <f t="shared" si="18"/>
        <v>632.66666666666663</v>
      </c>
      <c r="P158" s="4"/>
      <c r="Q158" s="3">
        <v>650</v>
      </c>
      <c r="R158" s="13">
        <f t="shared" si="21"/>
        <v>-17.333333333333371</v>
      </c>
      <c r="S158" s="42">
        <v>474.5</v>
      </c>
    </row>
    <row r="159" spans="1:19" ht="15.75" outlineLevel="4" thickBot="1" x14ac:dyDescent="0.3">
      <c r="A159" s="1"/>
      <c r="B159" s="1"/>
      <c r="C159" s="1"/>
      <c r="D159" s="1"/>
      <c r="E159" s="1" t="s">
        <v>155</v>
      </c>
      <c r="F159" s="1"/>
      <c r="G159" s="35"/>
      <c r="H159" s="35"/>
      <c r="I159" s="35">
        <v>485</v>
      </c>
      <c r="J159" s="18">
        <f t="shared" si="20"/>
        <v>-485</v>
      </c>
      <c r="K159" s="4"/>
      <c r="L159" s="4"/>
      <c r="M159" s="5">
        <v>150</v>
      </c>
      <c r="N159" s="18">
        <f t="shared" si="17"/>
        <v>50</v>
      </c>
      <c r="O159" s="16">
        <f t="shared" si="18"/>
        <v>200</v>
      </c>
      <c r="P159" s="17"/>
      <c r="Q159" s="5"/>
      <c r="R159" s="18">
        <f t="shared" si="21"/>
        <v>200</v>
      </c>
      <c r="S159" s="48">
        <v>150</v>
      </c>
    </row>
    <row r="160" spans="1:19" outlineLevel="3" x14ac:dyDescent="0.25">
      <c r="A160" s="1"/>
      <c r="B160" s="1"/>
      <c r="C160" s="1"/>
      <c r="D160" s="1" t="s">
        <v>156</v>
      </c>
      <c r="E160" s="1"/>
      <c r="F160" s="1"/>
      <c r="G160" s="33"/>
      <c r="H160" s="33"/>
      <c r="I160" s="33"/>
      <c r="J160" s="13">
        <f t="shared" si="20"/>
        <v>0</v>
      </c>
      <c r="K160" s="4"/>
      <c r="L160" s="4"/>
      <c r="M160" s="3">
        <f>ROUND(SUM(M157:M159),5)</f>
        <v>624.5</v>
      </c>
      <c r="N160" s="13">
        <f t="shared" si="17"/>
        <v>208.16666666666666</v>
      </c>
      <c r="O160" s="14">
        <f t="shared" si="18"/>
        <v>832.66666666666663</v>
      </c>
      <c r="P160" s="4"/>
      <c r="Q160" s="3">
        <f>ROUND(SUM(Q157:Q159),5)</f>
        <v>650</v>
      </c>
      <c r="R160" s="13">
        <f t="shared" si="21"/>
        <v>182.66666666666663</v>
      </c>
      <c r="S160" s="3">
        <f>ROUND(SUM(S157:S159),5)</f>
        <v>624.5</v>
      </c>
    </row>
    <row r="161" spans="1:19" outlineLevel="3" x14ac:dyDescent="0.25">
      <c r="A161" s="1"/>
      <c r="B161" s="1"/>
      <c r="C161" s="1"/>
      <c r="D161" s="1" t="s">
        <v>157</v>
      </c>
      <c r="E161" s="1"/>
      <c r="F161" s="1"/>
      <c r="G161" s="33">
        <v>1043.8399999999999</v>
      </c>
      <c r="H161" s="33">
        <v>277.64999999999998</v>
      </c>
      <c r="I161" s="33">
        <v>900</v>
      </c>
      <c r="J161" s="13">
        <f t="shared" si="20"/>
        <v>-622.35</v>
      </c>
      <c r="K161" s="4"/>
      <c r="L161" s="4"/>
      <c r="M161" s="3">
        <v>208.26</v>
      </c>
      <c r="N161" s="13">
        <f t="shared" si="17"/>
        <v>69.42</v>
      </c>
      <c r="O161" s="14">
        <f t="shared" si="18"/>
        <v>277.68</v>
      </c>
      <c r="P161" s="4"/>
      <c r="Q161" s="3">
        <v>200</v>
      </c>
      <c r="R161" s="13">
        <f t="shared" si="21"/>
        <v>77.680000000000007</v>
      </c>
      <c r="S161" s="42">
        <v>250</v>
      </c>
    </row>
    <row r="162" spans="1:19" ht="15.75" outlineLevel="3" thickBot="1" x14ac:dyDescent="0.3">
      <c r="A162" s="1"/>
      <c r="B162" s="1"/>
      <c r="C162" s="1"/>
      <c r="D162" s="1" t="s">
        <v>158</v>
      </c>
      <c r="E162" s="1"/>
      <c r="F162" s="1"/>
      <c r="G162" s="35">
        <v>381000</v>
      </c>
      <c r="H162" s="35">
        <v>400050</v>
      </c>
      <c r="I162" s="35">
        <v>400050</v>
      </c>
      <c r="J162" s="18">
        <f t="shared" si="20"/>
        <v>0</v>
      </c>
      <c r="K162" s="4"/>
      <c r="L162" s="4"/>
      <c r="M162" s="3">
        <v>250028.78</v>
      </c>
      <c r="N162" s="18">
        <v>210028</v>
      </c>
      <c r="O162" s="16">
        <f t="shared" si="18"/>
        <v>460056.78</v>
      </c>
      <c r="P162" s="17"/>
      <c r="Q162" s="5">
        <v>460057.5</v>
      </c>
      <c r="R162" s="18">
        <f t="shared" si="21"/>
        <v>-0.71999999997206032</v>
      </c>
      <c r="S162" s="48">
        <v>555000</v>
      </c>
    </row>
    <row r="163" spans="1:19" ht="15.75" outlineLevel="2" thickBot="1" x14ac:dyDescent="0.3">
      <c r="A163" s="1"/>
      <c r="B163" s="1"/>
      <c r="C163" s="1" t="s">
        <v>159</v>
      </c>
      <c r="D163" s="1"/>
      <c r="E163" s="1"/>
      <c r="F163" s="1"/>
      <c r="G163" s="36">
        <f>SUM(G156:G162)</f>
        <v>382514.84</v>
      </c>
      <c r="H163" s="36">
        <f t="shared" ref="H163:I163" si="24">SUM(H156:H162)</f>
        <v>400798.65</v>
      </c>
      <c r="I163" s="36">
        <f t="shared" si="24"/>
        <v>402206</v>
      </c>
      <c r="J163" s="19">
        <f t="shared" si="20"/>
        <v>-1407.3499999999767</v>
      </c>
      <c r="K163" s="4"/>
      <c r="L163" s="4"/>
      <c r="M163" s="7">
        <f>ROUND(SUM(M155:M156)+SUM(M160:M162),5)</f>
        <v>252387.54</v>
      </c>
      <c r="N163" s="19">
        <f t="shared" si="17"/>
        <v>84129.180000000008</v>
      </c>
      <c r="O163" s="20">
        <f t="shared" si="18"/>
        <v>336516.72000000003</v>
      </c>
      <c r="P163" s="21"/>
      <c r="Q163" s="6">
        <f>ROUND(SUM(Q155:Q156)+SUM(Q160:Q162),5)</f>
        <v>461207.5</v>
      </c>
      <c r="R163" s="19">
        <f t="shared" si="21"/>
        <v>-124690.77999999997</v>
      </c>
      <c r="S163" s="6">
        <f>ROUND(SUM(S155:S156)+SUM(S160:S162),5)</f>
        <v>557374.5</v>
      </c>
    </row>
    <row r="164" spans="1:19" ht="15.75" outlineLevel="1" thickBot="1" x14ac:dyDescent="0.3">
      <c r="A164" s="1"/>
      <c r="B164" s="1" t="s">
        <v>160</v>
      </c>
      <c r="C164" s="1"/>
      <c r="D164" s="1"/>
      <c r="E164" s="1"/>
      <c r="F164" s="1"/>
      <c r="G164" s="36">
        <f>G163-G154</f>
        <v>382247.21</v>
      </c>
      <c r="H164" s="36">
        <f t="shared" ref="H164:I164" si="25">H163-H154</f>
        <v>400581.34</v>
      </c>
      <c r="I164" s="36">
        <f t="shared" si="25"/>
        <v>401956</v>
      </c>
      <c r="J164" s="19">
        <f t="shared" si="20"/>
        <v>-1374.6599999999744</v>
      </c>
      <c r="K164" s="4"/>
      <c r="L164" s="4"/>
      <c r="M164" s="7">
        <f>ROUND(M151+M154-M163,5)</f>
        <v>-251402.89</v>
      </c>
      <c r="N164" s="19">
        <f t="shared" si="17"/>
        <v>-83800.963333333333</v>
      </c>
      <c r="O164" s="20">
        <f t="shared" si="18"/>
        <v>-335203.85333333333</v>
      </c>
      <c r="P164" s="21"/>
      <c r="Q164" s="6">
        <f>ROUND(Q151+Q154-Q163,5)</f>
        <v>-460957.5</v>
      </c>
      <c r="R164" s="19">
        <f t="shared" si="21"/>
        <v>125753.64666666667</v>
      </c>
      <c r="S164" s="6">
        <f>ROUND(S151+S154-S163,5)</f>
        <v>-556074.5</v>
      </c>
    </row>
    <row r="165" spans="1:19" s="9" customFormat="1" ht="12" thickBot="1" x14ac:dyDescent="0.25">
      <c r="A165" s="1" t="s">
        <v>161</v>
      </c>
      <c r="B165" s="1"/>
      <c r="C165" s="1"/>
      <c r="D165" s="1"/>
      <c r="E165" s="1"/>
      <c r="F165" s="1"/>
      <c r="G165" s="37">
        <f>G150-G164</f>
        <v>85764.860000000277</v>
      </c>
      <c r="H165" s="37">
        <f t="shared" ref="H165:I165" si="26">H150-H164</f>
        <v>71363.739999999583</v>
      </c>
      <c r="I165" s="37">
        <f t="shared" si="26"/>
        <v>-48832.780000000028</v>
      </c>
      <c r="J165" s="22">
        <f t="shared" si="20"/>
        <v>120196.51999999961</v>
      </c>
      <c r="K165" s="1"/>
      <c r="L165" s="1"/>
      <c r="M165" s="8">
        <f>ROUND(M150+M164,5)</f>
        <v>166827.78</v>
      </c>
      <c r="N165" s="22">
        <f t="shared" si="17"/>
        <v>55609.259999999995</v>
      </c>
      <c r="O165" s="23">
        <f t="shared" si="18"/>
        <v>222437.03999999998</v>
      </c>
      <c r="P165" s="24"/>
      <c r="Q165" s="8">
        <f>ROUND(Q150+Q164,5)</f>
        <v>4678.32</v>
      </c>
      <c r="R165" s="22">
        <f t="shared" si="21"/>
        <v>217758.71999999997</v>
      </c>
      <c r="S165" s="8">
        <f>ROUND(S150+S164,5)</f>
        <v>961.01</v>
      </c>
    </row>
    <row r="166" spans="1:19" ht="15.75" thickTop="1" x14ac:dyDescent="0.25">
      <c r="G166" s="34"/>
      <c r="H166" s="34"/>
      <c r="I166" s="34"/>
      <c r="J166" s="13">
        <f t="shared" si="20"/>
        <v>0</v>
      </c>
      <c r="N166" s="13">
        <f t="shared" si="17"/>
        <v>0</v>
      </c>
      <c r="O166" s="14">
        <f t="shared" si="18"/>
        <v>0</v>
      </c>
      <c r="R166" s="13">
        <f t="shared" si="21"/>
        <v>0</v>
      </c>
      <c r="S166" s="42"/>
    </row>
    <row r="167" spans="1:19" x14ac:dyDescent="0.25">
      <c r="G167" s="34"/>
      <c r="H167" s="34"/>
      <c r="I167" s="34"/>
      <c r="J167" s="13">
        <f t="shared" si="20"/>
        <v>0</v>
      </c>
      <c r="N167" s="13">
        <f t="shared" si="17"/>
        <v>0</v>
      </c>
      <c r="O167" s="14">
        <f t="shared" si="18"/>
        <v>0</v>
      </c>
      <c r="R167" s="13">
        <f t="shared" si="21"/>
        <v>0</v>
      </c>
      <c r="S167" s="42"/>
    </row>
    <row r="168" spans="1:19" x14ac:dyDescent="0.25">
      <c r="G168" s="34"/>
      <c r="H168" s="34"/>
      <c r="I168" s="34"/>
      <c r="J168" s="13">
        <f t="shared" si="20"/>
        <v>0</v>
      </c>
      <c r="N168" s="13">
        <f t="shared" si="17"/>
        <v>0</v>
      </c>
      <c r="O168" s="14">
        <f t="shared" si="18"/>
        <v>0</v>
      </c>
      <c r="R168" s="13">
        <f t="shared" si="21"/>
        <v>0</v>
      </c>
      <c r="S168" s="42"/>
    </row>
    <row r="169" spans="1:19" x14ac:dyDescent="0.25">
      <c r="G169" s="34"/>
      <c r="H169" s="34"/>
      <c r="I169" s="34"/>
      <c r="J169" s="13">
        <f t="shared" si="20"/>
        <v>0</v>
      </c>
      <c r="N169" s="13"/>
      <c r="O169" s="15"/>
      <c r="R169" s="13"/>
      <c r="S169" s="42"/>
    </row>
    <row r="170" spans="1:19" x14ac:dyDescent="0.25">
      <c r="G170" s="34"/>
      <c r="H170" s="34"/>
      <c r="I170" s="34"/>
      <c r="J170" s="13">
        <f t="shared" si="20"/>
        <v>0</v>
      </c>
      <c r="N170" s="12"/>
      <c r="O170" s="15"/>
    </row>
    <row r="171" spans="1:19" x14ac:dyDescent="0.25">
      <c r="G171" s="34"/>
      <c r="H171" s="34"/>
      <c r="I171" s="34"/>
      <c r="J171" s="13">
        <f t="shared" si="20"/>
        <v>0</v>
      </c>
    </row>
  </sheetData>
  <pageMargins left="0.7" right="0.7" top="0.75" bottom="0.75" header="0.1" footer="0.3"/>
  <pageSetup scale="69" orientation="landscape" r:id="rId1"/>
  <headerFooter>
    <oddHeader>&amp;C&amp;"Arial,Bold"&amp;12 The Belmont Condominium Trust
&amp;"Arial,Bold"&amp;14 Profit &amp;&amp; Loss Budget Performance: Tax Basis
&amp;"Arial,Bold"&amp;10 September 2023</oddHeader>
    <oddFooter>&amp;R&amp;"Arial,Bold"&amp;8 Page &amp;P of &amp;N</oddFooter>
  </headerFooter>
  <rowBreaks count="3" manualBreakCount="3">
    <brk id="48" max="18" man="1"/>
    <brk id="92" max="18" man="1"/>
    <brk id="137" max="18" man="1"/>
  </rowBreaks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Belmont Condo Trust</cp:lastModifiedBy>
  <cp:lastPrinted>2023-11-07T17:16:57Z</cp:lastPrinted>
  <dcterms:created xsi:type="dcterms:W3CDTF">2023-10-06T17:18:49Z</dcterms:created>
  <dcterms:modified xsi:type="dcterms:W3CDTF">2023-11-07T17:19:08Z</dcterms:modified>
</cp:coreProperties>
</file>